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24 - CSC\Schedule 15 to Exhibit X\"/>
    </mc:Choice>
  </mc:AlternateContent>
  <xr:revisionPtr revIDLastSave="0" documentId="13_ncr:1_{FA58E9AE-07AB-4A2C-887A-E491DE7E65FD}" xr6:coauthVersionLast="45" xr6:coauthVersionMax="45" xr10:uidLastSave="{00000000-0000-0000-0000-000000000000}"/>
  <bookViews>
    <workbookView xWindow="-108" yWindow="-108" windowWidth="23256" windowHeight="12252" xr2:uid="{00000000-000D-0000-FFFF-FFFF00000000}"/>
  </bookViews>
  <sheets>
    <sheet name="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Software!$A$4:$Z$47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_xlnm.Print_Area" localSheetId="0">Software!$A$1:$AP$66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6" i="1" l="1"/>
  <c r="AC6" i="1"/>
  <c r="AG6" i="1"/>
  <c r="AH6" i="1"/>
  <c r="AI6" i="1"/>
  <c r="AJ6" i="1"/>
  <c r="AL6" i="1"/>
  <c r="AM6" i="1"/>
  <c r="AB7" i="1"/>
  <c r="AC7" i="1"/>
  <c r="AD7" i="1"/>
  <c r="AG7" i="1"/>
  <c r="AH7" i="1"/>
  <c r="AI7" i="1"/>
  <c r="AJ7" i="1"/>
  <c r="AL7" i="1"/>
  <c r="AM7" i="1"/>
  <c r="AN7" i="1"/>
  <c r="AB8" i="1"/>
  <c r="AC8" i="1"/>
  <c r="AG8" i="1"/>
  <c r="AH8" i="1"/>
  <c r="AI8" i="1"/>
  <c r="AJ8" i="1"/>
  <c r="AL8" i="1"/>
  <c r="AM8" i="1"/>
  <c r="AB9" i="1"/>
  <c r="AC9" i="1"/>
  <c r="AG9" i="1"/>
  <c r="AL9" i="1" s="1"/>
  <c r="AH9" i="1"/>
  <c r="AI9" i="1"/>
  <c r="AJ9" i="1"/>
  <c r="AM9" i="1"/>
  <c r="AB10" i="1"/>
  <c r="AC10" i="1"/>
  <c r="AD10" i="1"/>
  <c r="AG10" i="1"/>
  <c r="AH10" i="1"/>
  <c r="AI10" i="1"/>
  <c r="AJ10" i="1"/>
  <c r="AL10" i="1"/>
  <c r="AM10" i="1"/>
  <c r="AN10" i="1"/>
  <c r="AB11" i="1"/>
  <c r="AD11" i="1"/>
  <c r="AE11" i="1"/>
  <c r="AG11" i="1"/>
  <c r="AH11" i="1"/>
  <c r="AI11" i="1"/>
  <c r="AJ11" i="1"/>
  <c r="AL11" i="1"/>
  <c r="AN11" i="1"/>
  <c r="AO11" i="1"/>
  <c r="AB12" i="1"/>
  <c r="AD12" i="1"/>
  <c r="AE12" i="1"/>
  <c r="AG12" i="1"/>
  <c r="AH12" i="1"/>
  <c r="AI12" i="1"/>
  <c r="AJ12" i="1"/>
  <c r="AL12" i="1"/>
  <c r="AN12" i="1"/>
  <c r="AO12" i="1"/>
  <c r="AB13" i="1"/>
  <c r="AC13" i="1"/>
  <c r="AE13" i="1"/>
  <c r="AG13" i="1"/>
  <c r="AH13" i="1"/>
  <c r="AI13" i="1"/>
  <c r="AJ13" i="1"/>
  <c r="AL13" i="1"/>
  <c r="AM13" i="1"/>
  <c r="AO13" i="1"/>
  <c r="AB14" i="1"/>
  <c r="AC14" i="1"/>
  <c r="AE14" i="1"/>
  <c r="AG14" i="1"/>
  <c r="AH14" i="1"/>
  <c r="AI14" i="1"/>
  <c r="AJ14" i="1"/>
  <c r="AL14" i="1"/>
  <c r="AM14" i="1"/>
  <c r="AO14" i="1"/>
  <c r="AB15" i="1"/>
  <c r="AC15" i="1"/>
  <c r="AD15" i="1"/>
  <c r="AN15" i="1" s="1"/>
  <c r="AG15" i="1"/>
  <c r="AH15" i="1"/>
  <c r="AI15" i="1"/>
  <c r="AJ15" i="1"/>
  <c r="AL15" i="1"/>
  <c r="AM15" i="1"/>
  <c r="AB16" i="1"/>
  <c r="AG16" i="1"/>
  <c r="AH16" i="1"/>
  <c r="AI16" i="1"/>
  <c r="AJ16" i="1"/>
  <c r="AL16" i="1"/>
  <c r="AB17" i="1"/>
  <c r="AL17" i="1" s="1"/>
  <c r="AD17" i="1"/>
  <c r="AE17" i="1"/>
  <c r="AG17" i="1"/>
  <c r="AH17" i="1"/>
  <c r="AI17" i="1"/>
  <c r="AJ17" i="1"/>
  <c r="AN17" i="1"/>
  <c r="AO17" i="1"/>
  <c r="AB18" i="1"/>
  <c r="AD18" i="1"/>
  <c r="AN18" i="1" s="1"/>
  <c r="AE18" i="1"/>
  <c r="AG18" i="1"/>
  <c r="AH18" i="1"/>
  <c r="AI18" i="1"/>
  <c r="AJ18" i="1"/>
  <c r="AL18" i="1"/>
  <c r="AB19" i="1"/>
  <c r="AG19" i="1"/>
  <c r="AH19" i="1"/>
  <c r="AI19" i="1"/>
  <c r="AJ19" i="1"/>
  <c r="AL19" i="1"/>
  <c r="AB20" i="1"/>
  <c r="AG20" i="1"/>
  <c r="AH20" i="1"/>
  <c r="AI20" i="1"/>
  <c r="AJ20" i="1"/>
  <c r="AL20" i="1"/>
  <c r="AB21" i="1"/>
  <c r="AL21" i="1" s="1"/>
  <c r="AD21" i="1"/>
  <c r="AN21" i="1" s="1"/>
  <c r="AE21" i="1"/>
  <c r="AG21" i="1"/>
  <c r="AH21" i="1"/>
  <c r="AI21" i="1"/>
  <c r="AJ21" i="1"/>
  <c r="AO21" i="1"/>
  <c r="AB22" i="1"/>
  <c r="AD22" i="1"/>
  <c r="AE22" i="1"/>
  <c r="AO22" i="1" s="1"/>
  <c r="AG22" i="1"/>
  <c r="AL22" i="1" s="1"/>
  <c r="AH22" i="1"/>
  <c r="AI22" i="1"/>
  <c r="AJ22" i="1"/>
  <c r="AN22" i="1"/>
  <c r="AB23" i="1"/>
  <c r="AL23" i="1" s="1"/>
  <c r="AD23" i="1"/>
  <c r="AN23" i="1" s="1"/>
  <c r="AE23" i="1"/>
  <c r="AG23" i="1"/>
  <c r="AH23" i="1"/>
  <c r="AI23" i="1"/>
  <c r="AJ23" i="1"/>
  <c r="AO23" i="1"/>
  <c r="AB24" i="1"/>
  <c r="AD24" i="1"/>
  <c r="AE24" i="1"/>
  <c r="AO24" i="1" s="1"/>
  <c r="AG24" i="1"/>
  <c r="AH24" i="1"/>
  <c r="AI24" i="1"/>
  <c r="AJ24" i="1"/>
  <c r="AL24" i="1"/>
  <c r="AN24" i="1"/>
  <c r="AB25" i="1"/>
  <c r="AG25" i="1"/>
  <c r="AH25" i="1"/>
  <c r="AI25" i="1"/>
  <c r="AJ25" i="1"/>
  <c r="AL25" i="1"/>
  <c r="AB26" i="1"/>
  <c r="AC26" i="1"/>
  <c r="AD26" i="1"/>
  <c r="AE26" i="1"/>
  <c r="AB27" i="1"/>
  <c r="AC27" i="1"/>
  <c r="AD27" i="1"/>
  <c r="AE27" i="1"/>
  <c r="AG27" i="1"/>
  <c r="AH27" i="1"/>
  <c r="AI27" i="1"/>
  <c r="AJ27" i="1"/>
  <c r="AO27" i="1" s="1"/>
  <c r="AL27" i="1"/>
  <c r="AM27" i="1"/>
  <c r="AN27" i="1"/>
  <c r="AB28" i="1"/>
  <c r="AC28" i="1"/>
  <c r="AD28" i="1"/>
  <c r="AE28" i="1"/>
  <c r="AB29" i="1"/>
  <c r="AC29" i="1"/>
  <c r="AD29" i="1"/>
  <c r="AE29" i="1"/>
  <c r="AG29" i="1"/>
  <c r="AH29" i="1"/>
  <c r="AI29" i="1"/>
  <c r="AN29" i="1" s="1"/>
  <c r="AP29" i="1" s="1"/>
  <c r="AJ29" i="1"/>
  <c r="AL29" i="1"/>
  <c r="AM29" i="1"/>
  <c r="AO29" i="1"/>
  <c r="AB30" i="1"/>
  <c r="AC30" i="1"/>
  <c r="AD30" i="1"/>
  <c r="AE30" i="1"/>
  <c r="AC31" i="1"/>
  <c r="AD31" i="1"/>
  <c r="AE31" i="1"/>
  <c r="AO31" i="1" s="1"/>
  <c r="AG31" i="1"/>
  <c r="AH31" i="1"/>
  <c r="AI31" i="1"/>
  <c r="AN31" i="1" s="1"/>
  <c r="AJ31" i="1"/>
  <c r="AM31" i="1"/>
  <c r="AB32" i="1"/>
  <c r="AC32" i="1"/>
  <c r="AD32" i="1"/>
  <c r="AE32" i="1"/>
  <c r="AG33" i="1"/>
  <c r="AH33" i="1"/>
  <c r="AI33" i="1"/>
  <c r="AJ33" i="1"/>
  <c r="AG34" i="1"/>
  <c r="AH34" i="1"/>
  <c r="AI34" i="1"/>
  <c r="AJ34" i="1"/>
  <c r="AG35" i="1"/>
  <c r="AH35" i="1"/>
  <c r="AI35" i="1"/>
  <c r="AJ35" i="1"/>
  <c r="AG36" i="1"/>
  <c r="AH36" i="1"/>
  <c r="AI36" i="1"/>
  <c r="AJ36" i="1"/>
  <c r="AG37" i="1"/>
  <c r="AH37" i="1"/>
  <c r="AI37" i="1"/>
  <c r="AJ37" i="1"/>
  <c r="AG38" i="1"/>
  <c r="AH38" i="1"/>
  <c r="AI38" i="1"/>
  <c r="AJ38" i="1"/>
  <c r="AB39" i="1"/>
  <c r="AC39" i="1"/>
  <c r="AM39" i="1" s="1"/>
  <c r="AD39" i="1"/>
  <c r="AN39" i="1" s="1"/>
  <c r="AE39" i="1"/>
  <c r="AH39" i="1"/>
  <c r="AI39" i="1"/>
  <c r="AJ39" i="1"/>
  <c r="AO39" i="1" s="1"/>
  <c r="AB40" i="1"/>
  <c r="AL40" i="1" s="1"/>
  <c r="AC40" i="1"/>
  <c r="AM40" i="1" s="1"/>
  <c r="AD40" i="1"/>
  <c r="AE40" i="1"/>
  <c r="AG40" i="1"/>
  <c r="AH40" i="1"/>
  <c r="AI40" i="1"/>
  <c r="AN40" i="1"/>
  <c r="AB41" i="1"/>
  <c r="AC41" i="1"/>
  <c r="AD41" i="1"/>
  <c r="AE41" i="1"/>
  <c r="AO41" i="1" s="1"/>
  <c r="AH41" i="1"/>
  <c r="AI41" i="1"/>
  <c r="AJ41" i="1"/>
  <c r="AN41" i="1"/>
  <c r="AB42" i="1"/>
  <c r="AC42" i="1"/>
  <c r="AD42" i="1"/>
  <c r="AE42" i="1"/>
  <c r="AG42" i="1"/>
  <c r="AL42" i="1"/>
  <c r="AB43" i="1"/>
  <c r="AC43" i="1"/>
  <c r="AD43" i="1"/>
  <c r="AE43" i="1"/>
  <c r="AH43" i="1"/>
  <c r="AM43" i="1"/>
  <c r="AB44" i="1"/>
  <c r="AC44" i="1"/>
  <c r="AD44" i="1"/>
  <c r="AE44" i="1"/>
  <c r="AG44" i="1"/>
  <c r="AL44" i="1"/>
  <c r="AG45" i="1"/>
  <c r="AH45" i="1"/>
  <c r="AI45" i="1"/>
  <c r="AJ45" i="1"/>
  <c r="AB46" i="1"/>
  <c r="AC46" i="1"/>
  <c r="AD46" i="1"/>
  <c r="AE46" i="1"/>
  <c r="AH46" i="1"/>
  <c r="AM46" i="1"/>
  <c r="AB47" i="1"/>
  <c r="AG47" i="1"/>
  <c r="AH47" i="1"/>
  <c r="AI47" i="1"/>
  <c r="AJ47" i="1"/>
  <c r="AL47" i="1"/>
  <c r="AJ5" i="1"/>
  <c r="AI5" i="1"/>
  <c r="AH5" i="1"/>
  <c r="AG5" i="1"/>
  <c r="AC5" i="1"/>
  <c r="AM5" i="1" s="1"/>
  <c r="AB5" i="1"/>
  <c r="AL5" i="1" s="1"/>
  <c r="AM41" i="1" l="1"/>
  <c r="AO18" i="1"/>
  <c r="AP27" i="1"/>
  <c r="D63" i="1" l="1"/>
  <c r="E63" i="1"/>
  <c r="F63" i="1"/>
  <c r="C63" i="1"/>
  <c r="D62" i="1"/>
  <c r="E62" i="1"/>
  <c r="F62" i="1"/>
  <c r="C62" i="1"/>
  <c r="G63" i="1" l="1"/>
  <c r="G62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O7" i="1" s="1"/>
  <c r="AE7" i="1" s="1"/>
  <c r="AO7" i="1" s="1"/>
  <c r="AP7" i="1" s="1"/>
  <c r="H6" i="1"/>
  <c r="H5" i="1"/>
  <c r="V44" i="1" l="1"/>
  <c r="W39" i="1"/>
  <c r="X39" i="1"/>
  <c r="Y39" i="1"/>
  <c r="V40" i="1"/>
  <c r="W40" i="1"/>
  <c r="X40" i="1"/>
  <c r="W41" i="1"/>
  <c r="X41" i="1"/>
  <c r="Y41" i="1"/>
  <c r="V42" i="1"/>
  <c r="W43" i="1"/>
  <c r="W46" i="1"/>
  <c r="V47" i="1"/>
  <c r="T40" i="1"/>
  <c r="T42" i="1"/>
  <c r="R44" i="1"/>
  <c r="R42" i="1"/>
  <c r="S43" i="1"/>
  <c r="AI43" i="1" s="1"/>
  <c r="AN43" i="1" s="1"/>
  <c r="S46" i="1"/>
  <c r="X46" i="1" s="1"/>
  <c r="L34" i="1"/>
  <c r="L35" i="1"/>
  <c r="L36" i="1"/>
  <c r="L37" i="1"/>
  <c r="L38" i="1"/>
  <c r="Q39" i="1"/>
  <c r="Q41" i="1"/>
  <c r="Q43" i="1"/>
  <c r="L45" i="1"/>
  <c r="Q46" i="1"/>
  <c r="M47" i="1"/>
  <c r="L33" i="1"/>
  <c r="V39" i="1" l="1"/>
  <c r="AG39" i="1"/>
  <c r="AL39" i="1" s="1"/>
  <c r="AP39" i="1" s="1"/>
  <c r="S42" i="1"/>
  <c r="AH42" i="1"/>
  <c r="AM42" i="1" s="1"/>
  <c r="V45" i="1"/>
  <c r="AB45" i="1"/>
  <c r="AL45" i="1" s="1"/>
  <c r="V38" i="1"/>
  <c r="AB38" i="1"/>
  <c r="AL38" i="1" s="1"/>
  <c r="M34" i="1"/>
  <c r="AC34" i="1" s="1"/>
  <c r="AM34" i="1" s="1"/>
  <c r="AB34" i="1"/>
  <c r="AL34" i="1" s="1"/>
  <c r="S44" i="1"/>
  <c r="AH44" i="1"/>
  <c r="AM44" i="1" s="1"/>
  <c r="W47" i="1"/>
  <c r="AC47" i="1"/>
  <c r="AM47" i="1" s="1"/>
  <c r="V36" i="1"/>
  <c r="AB36" i="1"/>
  <c r="AL36" i="1" s="1"/>
  <c r="V46" i="1"/>
  <c r="AG46" i="1"/>
  <c r="AL46" i="1" s="1"/>
  <c r="V35" i="1"/>
  <c r="AB35" i="1"/>
  <c r="AL35" i="1" s="1"/>
  <c r="M33" i="1"/>
  <c r="AC33" i="1" s="1"/>
  <c r="AM33" i="1" s="1"/>
  <c r="AB33" i="1"/>
  <c r="AL33" i="1" s="1"/>
  <c r="V43" i="1"/>
  <c r="AG43" i="1"/>
  <c r="AL43" i="1" s="1"/>
  <c r="M37" i="1"/>
  <c r="AC37" i="1" s="1"/>
  <c r="AM37" i="1" s="1"/>
  <c r="AB37" i="1"/>
  <c r="AL37" i="1" s="1"/>
  <c r="T46" i="1"/>
  <c r="AI46" i="1"/>
  <c r="AN46" i="1" s="1"/>
  <c r="Y42" i="1"/>
  <c r="AJ42" i="1"/>
  <c r="AO42" i="1" s="1"/>
  <c r="V41" i="1"/>
  <c r="AG41" i="1"/>
  <c r="AL41" i="1" s="1"/>
  <c r="AP41" i="1" s="1"/>
  <c r="Y40" i="1"/>
  <c r="AJ40" i="1"/>
  <c r="AO40" i="1" s="1"/>
  <c r="AP40" i="1" s="1"/>
  <c r="X43" i="1"/>
  <c r="N37" i="1"/>
  <c r="O37" i="1" s="1"/>
  <c r="W37" i="1"/>
  <c r="W33" i="1"/>
  <c r="N33" i="1"/>
  <c r="M35" i="1"/>
  <c r="AC35" i="1" s="1"/>
  <c r="AM35" i="1" s="1"/>
  <c r="W42" i="1"/>
  <c r="Z41" i="1"/>
  <c r="X44" i="1"/>
  <c r="M38" i="1"/>
  <c r="AC38" i="1" s="1"/>
  <c r="AM38" i="1" s="1"/>
  <c r="M36" i="1"/>
  <c r="AC36" i="1" s="1"/>
  <c r="AM36" i="1" s="1"/>
  <c r="V37" i="1"/>
  <c r="V34" i="1"/>
  <c r="V33" i="1"/>
  <c r="W44" i="1"/>
  <c r="Z40" i="1"/>
  <c r="Z39" i="1"/>
  <c r="N47" i="1"/>
  <c r="AD47" i="1" s="1"/>
  <c r="AN47" i="1" s="1"/>
  <c r="M45" i="1"/>
  <c r="T43" i="1"/>
  <c r="V8" i="1"/>
  <c r="W8" i="1"/>
  <c r="V9" i="1"/>
  <c r="W9" i="1"/>
  <c r="N8" i="1"/>
  <c r="AD8" i="1" s="1"/>
  <c r="AN8" i="1" s="1"/>
  <c r="N9" i="1"/>
  <c r="AD9" i="1" s="1"/>
  <c r="AN9" i="1" s="1"/>
  <c r="W34" i="1" l="1"/>
  <c r="N34" i="1"/>
  <c r="AD34" i="1" s="1"/>
  <c r="AN34" i="1" s="1"/>
  <c r="Y37" i="1"/>
  <c r="AE37" i="1"/>
  <c r="AO37" i="1" s="1"/>
  <c r="W45" i="1"/>
  <c r="AC45" i="1"/>
  <c r="AM45" i="1" s="1"/>
  <c r="Y46" i="1"/>
  <c r="Z46" i="1" s="1"/>
  <c r="AJ46" i="1"/>
  <c r="AO46" i="1" s="1"/>
  <c r="T44" i="1"/>
  <c r="AI44" i="1"/>
  <c r="AN44" i="1" s="1"/>
  <c r="X42" i="1"/>
  <c r="Z42" i="1" s="1"/>
  <c r="AI42" i="1"/>
  <c r="AN42" i="1" s="1"/>
  <c r="AP42" i="1" s="1"/>
  <c r="X37" i="1"/>
  <c r="AD37" i="1"/>
  <c r="AN37" i="1" s="1"/>
  <c r="AP37" i="1" s="1"/>
  <c r="Y43" i="1"/>
  <c r="Z43" i="1" s="1"/>
  <c r="AJ43" i="1"/>
  <c r="AO43" i="1" s="1"/>
  <c r="AP43" i="1" s="1"/>
  <c r="X33" i="1"/>
  <c r="AD33" i="1"/>
  <c r="AN33" i="1" s="1"/>
  <c r="AP46" i="1"/>
  <c r="O47" i="1"/>
  <c r="X47" i="1"/>
  <c r="N36" i="1"/>
  <c r="AD36" i="1" s="1"/>
  <c r="AN36" i="1" s="1"/>
  <c r="W36" i="1"/>
  <c r="O33" i="1"/>
  <c r="W38" i="1"/>
  <c r="N38" i="1"/>
  <c r="AD38" i="1" s="1"/>
  <c r="AN38" i="1" s="1"/>
  <c r="N35" i="1"/>
  <c r="AD35" i="1" s="1"/>
  <c r="AN35" i="1" s="1"/>
  <c r="W35" i="1"/>
  <c r="O34" i="1"/>
  <c r="X34" i="1"/>
  <c r="N45" i="1"/>
  <c r="O9" i="1"/>
  <c r="X9" i="1"/>
  <c r="X8" i="1"/>
  <c r="O8" i="1"/>
  <c r="Y9" i="1" l="1"/>
  <c r="Z9" i="1" s="1"/>
  <c r="AE9" i="1"/>
  <c r="AO9" i="1" s="1"/>
  <c r="AP9" i="1" s="1"/>
  <c r="Z37" i="1"/>
  <c r="Y8" i="1"/>
  <c r="Z8" i="1" s="1"/>
  <c r="AE8" i="1"/>
  <c r="AO8" i="1" s="1"/>
  <c r="AP8" i="1" s="1"/>
  <c r="Y33" i="1"/>
  <c r="Z33" i="1" s="1"/>
  <c r="AE33" i="1"/>
  <c r="AO33" i="1" s="1"/>
  <c r="AP33" i="1" s="1"/>
  <c r="X45" i="1"/>
  <c r="AD45" i="1"/>
  <c r="AN45" i="1" s="1"/>
  <c r="Y47" i="1"/>
  <c r="AE47" i="1"/>
  <c r="AO47" i="1" s="1"/>
  <c r="AP47" i="1" s="1"/>
  <c r="Y44" i="1"/>
  <c r="Z44" i="1" s="1"/>
  <c r="AJ44" i="1"/>
  <c r="AO44" i="1" s="1"/>
  <c r="AP44" i="1" s="1"/>
  <c r="Y34" i="1"/>
  <c r="Z34" i="1" s="1"/>
  <c r="AE34" i="1"/>
  <c r="AO34" i="1" s="1"/>
  <c r="AP34" i="1" s="1"/>
  <c r="X36" i="1"/>
  <c r="O36" i="1"/>
  <c r="X38" i="1"/>
  <c r="O38" i="1"/>
  <c r="O35" i="1"/>
  <c r="X35" i="1"/>
  <c r="Z47" i="1"/>
  <c r="O45" i="1"/>
  <c r="V29" i="1"/>
  <c r="W29" i="1"/>
  <c r="X29" i="1"/>
  <c r="Y29" i="1"/>
  <c r="W31" i="1"/>
  <c r="X31" i="1"/>
  <c r="Y31" i="1"/>
  <c r="Y45" i="1" l="1"/>
  <c r="Z45" i="1" s="1"/>
  <c r="AE45" i="1"/>
  <c r="AO45" i="1" s="1"/>
  <c r="AP45" i="1" s="1"/>
  <c r="Y38" i="1"/>
  <c r="AE38" i="1"/>
  <c r="AO38" i="1" s="1"/>
  <c r="AP38" i="1" s="1"/>
  <c r="Y36" i="1"/>
  <c r="Z36" i="1" s="1"/>
  <c r="AE36" i="1"/>
  <c r="AO36" i="1" s="1"/>
  <c r="AP36" i="1" s="1"/>
  <c r="Z38" i="1"/>
  <c r="Y35" i="1"/>
  <c r="Z35" i="1" s="1"/>
  <c r="AE35" i="1"/>
  <c r="AO35" i="1" s="1"/>
  <c r="AP35" i="1" s="1"/>
  <c r="Z29" i="1"/>
  <c r="D52" i="1"/>
  <c r="E52" i="1"/>
  <c r="F52" i="1"/>
  <c r="D53" i="1"/>
  <c r="E53" i="1"/>
  <c r="F53" i="1"/>
  <c r="C53" i="1"/>
  <c r="C52" i="1"/>
  <c r="Y11" i="1"/>
  <c r="V6" i="1"/>
  <c r="V7" i="1"/>
  <c r="W7" i="1"/>
  <c r="X10" i="1"/>
  <c r="X11" i="1"/>
  <c r="X12" i="1"/>
  <c r="Y12" i="1"/>
  <c r="V13" i="1"/>
  <c r="W13" i="1"/>
  <c r="Y13" i="1"/>
  <c r="V14" i="1"/>
  <c r="W14" i="1"/>
  <c r="Y14" i="1"/>
  <c r="V15" i="1"/>
  <c r="W15" i="1"/>
  <c r="X15" i="1"/>
  <c r="X17" i="1"/>
  <c r="Y17" i="1"/>
  <c r="X18" i="1"/>
  <c r="Y18" i="1"/>
  <c r="X21" i="1"/>
  <c r="Y21" i="1"/>
  <c r="X22" i="1"/>
  <c r="Y22" i="1"/>
  <c r="X23" i="1"/>
  <c r="Y23" i="1"/>
  <c r="X24" i="1"/>
  <c r="Y24" i="1"/>
  <c r="V27" i="1"/>
  <c r="W27" i="1"/>
  <c r="X27" i="1"/>
  <c r="Y27" i="1"/>
  <c r="Z27" i="1" l="1"/>
  <c r="V10" i="1" l="1"/>
  <c r="V11" i="1"/>
  <c r="V12" i="1"/>
  <c r="V16" i="1"/>
  <c r="V17" i="1"/>
  <c r="V18" i="1"/>
  <c r="V19" i="1"/>
  <c r="V20" i="1"/>
  <c r="V21" i="1"/>
  <c r="V22" i="1"/>
  <c r="V23" i="1"/>
  <c r="V24" i="1"/>
  <c r="V25" i="1"/>
  <c r="Q26" i="1"/>
  <c r="AG26" i="1" s="1"/>
  <c r="M11" i="1"/>
  <c r="M12" i="1"/>
  <c r="N13" i="1"/>
  <c r="N14" i="1"/>
  <c r="O15" i="1"/>
  <c r="M16" i="1"/>
  <c r="AC16" i="1" s="1"/>
  <c r="AM16" i="1" s="1"/>
  <c r="M17" i="1"/>
  <c r="M18" i="1"/>
  <c r="M19" i="1"/>
  <c r="AC19" i="1" s="1"/>
  <c r="AM19" i="1" s="1"/>
  <c r="M20" i="1"/>
  <c r="AC20" i="1" s="1"/>
  <c r="AM20" i="1" s="1"/>
  <c r="M21" i="1"/>
  <c r="M22" i="1"/>
  <c r="M23" i="1"/>
  <c r="M24" i="1"/>
  <c r="M25" i="1"/>
  <c r="AC25" i="1" s="1"/>
  <c r="R26" i="1"/>
  <c r="AH26" i="1" s="1"/>
  <c r="L31" i="1"/>
  <c r="W11" i="1" l="1"/>
  <c r="AC11" i="1"/>
  <c r="AM11" i="1" s="1"/>
  <c r="AP11" i="1" s="1"/>
  <c r="W12" i="1"/>
  <c r="AC12" i="1"/>
  <c r="AM12" i="1" s="1"/>
  <c r="AP12" i="1" s="1"/>
  <c r="X14" i="1"/>
  <c r="Z14" i="1" s="1"/>
  <c r="AD14" i="1"/>
  <c r="AN14" i="1" s="1"/>
  <c r="AP14" i="1" s="1"/>
  <c r="Y15" i="1"/>
  <c r="Z15" i="1" s="1"/>
  <c r="AE15" i="1"/>
  <c r="AO15" i="1" s="1"/>
  <c r="AP15" i="1" s="1"/>
  <c r="X13" i="1"/>
  <c r="Z13" i="1" s="1"/>
  <c r="AD13" i="1"/>
  <c r="AN13" i="1" s="1"/>
  <c r="AP13" i="1" s="1"/>
  <c r="W24" i="1"/>
  <c r="AC24" i="1"/>
  <c r="AM24" i="1" s="1"/>
  <c r="AP24" i="1" s="1"/>
  <c r="W23" i="1"/>
  <c r="AC23" i="1"/>
  <c r="AM23" i="1" s="1"/>
  <c r="AP23" i="1" s="1"/>
  <c r="W22" i="1"/>
  <c r="AC22" i="1"/>
  <c r="AM22" i="1" s="1"/>
  <c r="AP22" i="1" s="1"/>
  <c r="W18" i="1"/>
  <c r="AC18" i="1"/>
  <c r="AM18" i="1" s="1"/>
  <c r="AP18" i="1" s="1"/>
  <c r="W21" i="1"/>
  <c r="AC21" i="1"/>
  <c r="AM21" i="1" s="1"/>
  <c r="AP21" i="1" s="1"/>
  <c r="W17" i="1"/>
  <c r="Z17" i="1" s="1"/>
  <c r="AC17" i="1"/>
  <c r="AM17" i="1" s="1"/>
  <c r="AP17" i="1" s="1"/>
  <c r="V31" i="1"/>
  <c r="Z31" i="1" s="1"/>
  <c r="AB31" i="1"/>
  <c r="AM26" i="1"/>
  <c r="AL26" i="1"/>
  <c r="AM25" i="1"/>
  <c r="D64" i="1"/>
  <c r="W6" i="1"/>
  <c r="N6" i="1"/>
  <c r="AD6" i="1" s="1"/>
  <c r="AN6" i="1" s="1"/>
  <c r="Q32" i="1"/>
  <c r="AG32" i="1" s="1"/>
  <c r="AL32" i="1" s="1"/>
  <c r="Q30" i="1"/>
  <c r="AG30" i="1" s="1"/>
  <c r="AL30" i="1" s="1"/>
  <c r="Q28" i="1"/>
  <c r="AG28" i="1" s="1"/>
  <c r="AL28" i="1" s="1"/>
  <c r="V26" i="1"/>
  <c r="W10" i="1"/>
  <c r="O10" i="1"/>
  <c r="W26" i="1"/>
  <c r="W25" i="1"/>
  <c r="N25" i="1"/>
  <c r="AD25" i="1" s="1"/>
  <c r="W19" i="1"/>
  <c r="N19" i="1"/>
  <c r="AD19" i="1" s="1"/>
  <c r="AN19" i="1" s="1"/>
  <c r="N16" i="1"/>
  <c r="AD16" i="1" s="1"/>
  <c r="AN16" i="1" s="1"/>
  <c r="W16" i="1"/>
  <c r="N20" i="1"/>
  <c r="AD20" i="1" s="1"/>
  <c r="AN20" i="1" s="1"/>
  <c r="W20" i="1"/>
  <c r="Z12" i="1"/>
  <c r="S26" i="1"/>
  <c r="AI26" i="1" s="1"/>
  <c r="Z18" i="1"/>
  <c r="C54" i="1"/>
  <c r="Z24" i="1"/>
  <c r="Z23" i="1"/>
  <c r="Z22" i="1"/>
  <c r="X7" i="1"/>
  <c r="Y7" i="1"/>
  <c r="Z21" i="1"/>
  <c r="Z11" i="1"/>
  <c r="Y10" i="1" l="1"/>
  <c r="AE10" i="1"/>
  <c r="AO10" i="1" s="1"/>
  <c r="AP10" i="1" s="1"/>
  <c r="AC48" i="1"/>
  <c r="AG48" i="1"/>
  <c r="C65" i="1"/>
  <c r="AN25" i="1"/>
  <c r="C55" i="1"/>
  <c r="AL31" i="1"/>
  <c r="AP31" i="1" s="1"/>
  <c r="C64" i="1"/>
  <c r="AB48" i="1"/>
  <c r="AN26" i="1"/>
  <c r="Z10" i="1"/>
  <c r="R28" i="1"/>
  <c r="AH28" i="1" s="1"/>
  <c r="V28" i="1"/>
  <c r="R30" i="1"/>
  <c r="AH30" i="1" s="1"/>
  <c r="AM30" i="1" s="1"/>
  <c r="V30" i="1"/>
  <c r="R32" i="1"/>
  <c r="AH32" i="1" s="1"/>
  <c r="AM32" i="1" s="1"/>
  <c r="V32" i="1"/>
  <c r="X26" i="1"/>
  <c r="Z7" i="1"/>
  <c r="X16" i="1"/>
  <c r="O16" i="1"/>
  <c r="X6" i="1"/>
  <c r="O6" i="1"/>
  <c r="X20" i="1"/>
  <c r="O20" i="1"/>
  <c r="X25" i="1"/>
  <c r="O25" i="1"/>
  <c r="T26" i="1"/>
  <c r="X19" i="1"/>
  <c r="O19" i="1"/>
  <c r="Y6" i="1" l="1"/>
  <c r="AE6" i="1"/>
  <c r="AO6" i="1" s="1"/>
  <c r="AP6" i="1" s="1"/>
  <c r="Y19" i="1"/>
  <c r="AE19" i="1"/>
  <c r="AO19" i="1" s="1"/>
  <c r="AP19" i="1" s="1"/>
  <c r="Y20" i="1"/>
  <c r="AE20" i="1"/>
  <c r="AO20" i="1" s="1"/>
  <c r="AP20" i="1" s="1"/>
  <c r="Y16" i="1"/>
  <c r="AE16" i="1"/>
  <c r="AO16" i="1" s="1"/>
  <c r="AP16" i="1" s="1"/>
  <c r="AL48" i="1"/>
  <c r="AM28" i="1"/>
  <c r="AH48" i="1"/>
  <c r="D65" i="1"/>
  <c r="D66" i="1" s="1"/>
  <c r="C66" i="1"/>
  <c r="Y26" i="1"/>
  <c r="AJ26" i="1"/>
  <c r="Y25" i="1"/>
  <c r="Z25" i="1" s="1"/>
  <c r="AE25" i="1"/>
  <c r="S32" i="1"/>
  <c r="AI32" i="1" s="1"/>
  <c r="AN32" i="1" s="1"/>
  <c r="W32" i="1"/>
  <c r="S30" i="1"/>
  <c r="AI30" i="1" s="1"/>
  <c r="AN30" i="1" s="1"/>
  <c r="W30" i="1"/>
  <c r="S28" i="1"/>
  <c r="AI28" i="1" s="1"/>
  <c r="D55" i="1"/>
  <c r="W28" i="1"/>
  <c r="Z26" i="1"/>
  <c r="Z20" i="1"/>
  <c r="Z6" i="1"/>
  <c r="Z19" i="1"/>
  <c r="Z16" i="1"/>
  <c r="AN28" i="1" l="1"/>
  <c r="AP28" i="1" s="1"/>
  <c r="AI48" i="1"/>
  <c r="E65" i="1"/>
  <c r="AO25" i="1"/>
  <c r="AM48" i="1"/>
  <c r="AO26" i="1"/>
  <c r="AP26" i="1" s="1"/>
  <c r="T28" i="1"/>
  <c r="AJ28" i="1" s="1"/>
  <c r="AO28" i="1" s="1"/>
  <c r="X28" i="1"/>
  <c r="E55" i="1"/>
  <c r="T30" i="1"/>
  <c r="X30" i="1"/>
  <c r="T32" i="1"/>
  <c r="X32" i="1"/>
  <c r="V5" i="1"/>
  <c r="N5" i="1"/>
  <c r="AD5" i="1" s="1"/>
  <c r="AN5" i="1" l="1"/>
  <c r="AD48" i="1"/>
  <c r="E64" i="1"/>
  <c r="E66" i="1" s="1"/>
  <c r="Y32" i="1"/>
  <c r="AJ32" i="1"/>
  <c r="AO32" i="1" s="1"/>
  <c r="AP32" i="1" s="1"/>
  <c r="Y30" i="1"/>
  <c r="Z30" i="1" s="1"/>
  <c r="AJ30" i="1"/>
  <c r="AP25" i="1"/>
  <c r="Z32" i="1"/>
  <c r="Y28" i="1"/>
  <c r="Z28" i="1" s="1"/>
  <c r="F55" i="1"/>
  <c r="G55" i="1" s="1"/>
  <c r="H48" i="1"/>
  <c r="D54" i="1"/>
  <c r="V48" i="1"/>
  <c r="AN48" i="1" l="1"/>
  <c r="AO30" i="1"/>
  <c r="F65" i="1"/>
  <c r="AJ48" i="1"/>
  <c r="W5" i="1"/>
  <c r="W48" i="1" s="1"/>
  <c r="O5" i="1"/>
  <c r="E54" i="1"/>
  <c r="O48" i="1" l="1"/>
  <c r="AE5" i="1"/>
  <c r="G65" i="1"/>
  <c r="AP30" i="1"/>
  <c r="F54" i="1"/>
  <c r="Y5" i="1"/>
  <c r="Y48" i="1" s="1"/>
  <c r="X5" i="1"/>
  <c r="X48" i="1" s="1"/>
  <c r="AO5" i="1" l="1"/>
  <c r="F64" i="1"/>
  <c r="AE48" i="1"/>
  <c r="Z5" i="1"/>
  <c r="Z48" i="1" s="1"/>
  <c r="U48" i="1"/>
  <c r="AP5" i="1" l="1"/>
  <c r="AP48" i="1" s="1"/>
  <c r="AO48" i="1"/>
  <c r="G64" i="1"/>
  <c r="G66" i="1" s="1"/>
  <c r="F66" i="1"/>
  <c r="F48" i="1"/>
  <c r="C56" i="1" l="1"/>
  <c r="C57" i="1" l="1"/>
  <c r="G48" i="1"/>
  <c r="I48" i="1" l="1"/>
  <c r="J48" i="1"/>
  <c r="P48" i="1"/>
  <c r="M48" i="1" l="1"/>
  <c r="L48" i="1"/>
  <c r="Q48" i="1"/>
  <c r="V49" i="1" l="1"/>
  <c r="N48" i="1"/>
  <c r="R48" i="1"/>
  <c r="W49" i="1" s="1"/>
  <c r="F56" i="1" l="1"/>
  <c r="G53" i="1"/>
  <c r="S48" i="1"/>
  <c r="X49" i="1" s="1"/>
  <c r="G52" i="1"/>
  <c r="G54" i="1"/>
  <c r="F57" i="1" l="1"/>
  <c r="T48" i="1"/>
  <c r="Y49" i="1" s="1"/>
  <c r="E56" i="1" l="1"/>
  <c r="E57" i="1" l="1"/>
  <c r="G56" i="1"/>
  <c r="G57" i="1" s="1"/>
  <c r="D56" i="1"/>
  <c r="D57" i="1" l="1"/>
</calcChain>
</file>

<file path=xl/sharedStrings.xml><?xml version="1.0" encoding="utf-8"?>
<sst xmlns="http://schemas.openxmlformats.org/spreadsheetml/2006/main" count="238" uniqueCount="105">
  <si>
    <t>Purchase</t>
  </si>
  <si>
    <t>Support</t>
  </si>
  <si>
    <t>Type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</si>
  <si>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</si>
  <si>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</si>
  <si>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</si>
  <si>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</si>
  <si>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</si>
  <si>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</si>
  <si>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</si>
  <si>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</si>
  <si>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2020/21</t>
  </si>
  <si>
    <t>SFY 2021/22</t>
  </si>
  <si>
    <t>SFY 2022/23</t>
  </si>
  <si>
    <t>SFY 2023/24</t>
  </si>
  <si>
    <t>Grand Total</t>
  </si>
  <si>
    <t>Vendor</t>
  </si>
  <si>
    <t>SW</t>
  </si>
  <si>
    <t>Total</t>
  </si>
  <si>
    <t>Hardware Support</t>
  </si>
  <si>
    <t>Software Support</t>
  </si>
  <si>
    <t xml:space="preserve">Total </t>
  </si>
  <si>
    <t>Wave 1 July 2022: Calabrio One Product Suite Bundle (w/ Phonetics &amp; Speech to Text) (CAC-SW-BUNAWA-LMSAS)
Agent count = 1,498 x 12 = 17,976 Annual Seats
Bursting protection for 10% of the overall agent count no more than 2 consecutive months = 1,798</t>
  </si>
  <si>
    <t>Calabrio</t>
  </si>
  <si>
    <t>1  Year Seat Bucket Subscription: Need 3 Year Commitment</t>
  </si>
  <si>
    <t>Wave 2 October 2022: Calabrio One Product Suite Bundle (w/ Phonetics &amp; Speech to Text) (CAC-SW-BUNAWA-LMSAS)
Agent count = 1,820 x 12 = 21,840 Annual Seats
Bursting protection for 10% of the overall agent count no more than 2 consecutive months = 2,184</t>
  </si>
  <si>
    <t>Wave 3 June 2023: Calabrio One Product Suite Bundle (w/ Phonetics &amp; Speech to Text) (CAC-SW-BUNAWA-LMSAS)
Agent count = 2,714 x 12 = 32,568
Bursting protection for 10% of the overall agent count no more than 2 consecutive months = 3,257</t>
  </si>
  <si>
    <t>Innovation Center - Upgrade Training (CAC-TR-CREDITTRAIN) per Hour</t>
  </si>
  <si>
    <t>Training Credit</t>
  </si>
  <si>
    <r>
      <rPr>
        <b/>
        <sz val="8"/>
        <rFont val="Arial"/>
        <family val="2"/>
      </rPr>
      <t>Wave 1: July 1, 2022</t>
    </r>
    <r>
      <rPr>
        <sz val="8"/>
        <rFont val="Arial"/>
        <family val="2"/>
      </rPr>
      <t xml:space="preserve">
Operational Analytics includes 1GB data storage and 24 x 7 Technical Suppor (Each additional GB of storage will be priced at $2.50 per GB per month)</t>
    </r>
  </si>
  <si>
    <r>
      <rPr>
        <b/>
        <sz val="8"/>
        <rFont val="Arial"/>
        <family val="2"/>
      </rPr>
      <t>Wave 2: October 1, 2022</t>
    </r>
    <r>
      <rPr>
        <sz val="8"/>
        <rFont val="Arial"/>
        <family val="2"/>
      </rPr>
      <t xml:space="preserve">
Operational Analytics includes 1GB data storage and 24 x 7 Technical Suppor (Each additional GB of storage will be priced at $2.50 per GB per month)</t>
    </r>
  </si>
  <si>
    <r>
      <rPr>
        <b/>
        <sz val="8"/>
        <rFont val="Arial"/>
        <family val="2"/>
      </rPr>
      <t>Wave 3: July 1, 2023</t>
    </r>
    <r>
      <rPr>
        <sz val="8"/>
        <rFont val="Arial"/>
        <family val="2"/>
      </rPr>
      <t xml:space="preserve">
Operational Analytics includes 1GB data storage and 24 x 7 Technical Suppor (Each additional GB of storage will be priced at $2.50 per GB per month)</t>
    </r>
  </si>
  <si>
    <t xml:space="preserve">FLEX Licensing:
- Minimum 3 consecutive months for an emergency
- Sold in blocks of 100 licenses
</t>
  </si>
  <si>
    <t>Preparation and Training for onsite two-day Call Centre Analytics workshop
- Onsite and remote training can accommodate a maximum of 12 attendees.</t>
  </si>
  <si>
    <t>Preparation and Training for remote session for Call Centre Analytics workshop
- Onsite and remote training can accommodate a maximum of 12 attendees.
- Estimate for remote training is based on one four-hour session.</t>
  </si>
  <si>
    <t>Estimated T&amp;E per day</t>
  </si>
  <si>
    <t>Velocity Suite - Includes:
Automated Discovery (Crawler)
CX Model Editing
Automated Test Case Creation and Maintenance
Omni Channel Test Scripting Framwork
Integrated CX &amp; AX Testing
Automated Test Execution (Replay)</t>
  </si>
  <si>
    <t>Cruncher CX – Unlimited Subscription Tran - Cruncher CX – Unlimited Subscription 58 counties, 2 hour test per county
3 Month Duration</t>
  </si>
  <si>
    <t>Cruncher AX – Unlimited Subscription Tran - Cruncher AX – CVA,
Endpoint and VQ 58 counties, 2 hour test per county
3 Month Duration</t>
  </si>
  <si>
    <t>Transactional Load Test –
Fast Start Packages - AX
Up to 5000+ Connections
Discovery of AX Deliverables
Installation and Configuration
of Software
Testing of Agent/Endpoint
Connections for 2 tests
Next day high level reporting
Detailed Report 5 days after
last load test, including audio
examples if required</t>
  </si>
  <si>
    <t>Transactional Load Test –
Fast Start Packages - CX
5000+ Connections
Discovery of CX Deliverables
Next day high level reporting
Detailed Report 5 days after
last load test, including call
audio examples if required</t>
  </si>
  <si>
    <t>Max Yearly Transactions Perpetual Licensing</t>
  </si>
  <si>
    <t>Max Yearly Transactions Maintenance &amp; Support</t>
  </si>
  <si>
    <t>Oracle Weblogic Perpetual Processor</t>
  </si>
  <si>
    <t>Support for Weblogic Licenses</t>
  </si>
  <si>
    <t>DB Software Bundle Names User Plus</t>
  </si>
  <si>
    <t>Support for Database Licenses</t>
  </si>
  <si>
    <t>IBM Operational Decision Manager - Annual Subscription</t>
  </si>
  <si>
    <t>Support for ODM</t>
  </si>
  <si>
    <t>EGAIN</t>
  </si>
  <si>
    <t>Cyara</t>
  </si>
  <si>
    <t>Nuance</t>
  </si>
  <si>
    <t>Oracle</t>
  </si>
  <si>
    <t>IBM</t>
  </si>
  <si>
    <t>1 Year Bulk Export License</t>
  </si>
  <si>
    <t xml:space="preserve">Get training for trainers </t>
  </si>
  <si>
    <t xml:space="preserve">Training for trainers </t>
  </si>
  <si>
    <t>3 Year License Subscription Renewal</t>
  </si>
  <si>
    <t>Flex Licensing Subscription</t>
  </si>
  <si>
    <t>Onsite - Training for trainers</t>
  </si>
  <si>
    <t>Virtual - Training for trainers</t>
  </si>
  <si>
    <t xml:space="preserve">Onsite - Training for trainers </t>
  </si>
  <si>
    <t>1 Year Subscription Regression Testing by Port</t>
  </si>
  <si>
    <t>IVR Load Test - 1 Month Term price per port for unlimited testing</t>
  </si>
  <si>
    <t>Hourly PS for IVR Load Test AX Configurmation &amp; Implimentation</t>
  </si>
  <si>
    <t>Hourly PS for IVR Load Test CX Configurmation &amp; Implimentation</t>
  </si>
  <si>
    <t>Annual transaction license</t>
  </si>
  <si>
    <t>Annual transaction license support</t>
  </si>
  <si>
    <t>Contact Center AT</t>
  </si>
  <si>
    <t>Wave 1: Advanced Bulk Contact Export (Calabrio ONE Cloud), Priced per unique user that requires their contacts (recordings and/or transcripts) to be exported</t>
  </si>
  <si>
    <t>Wave 2: Advanced Bulk Contact Export (Calabrio ONE Cloud), Priced per unique user that requires their contacts (recordings and/or transcripts) to be exported</t>
  </si>
  <si>
    <t>Wave 3: Advanced Bulk Contact Export (Calabrio ONE Cloud), Priced per unique user that requires their contacts (recordings and/or transcripts) to be exported</t>
  </si>
  <si>
    <t>0 Year Bulk Export License</t>
  </si>
  <si>
    <t>Azure Active Directory Premium G Per User (AAA-11592)</t>
  </si>
  <si>
    <t>Skype for Business PSTN Calling Domestic  G (AAA-42991)</t>
  </si>
  <si>
    <t>Skype for Business Online PSTN Conferencing G Addon (AAA-28265)</t>
  </si>
  <si>
    <t>Skype for Business Online Cloud PBX G Addon</t>
  </si>
  <si>
    <t>Office 365 Government G3 Per User</t>
  </si>
  <si>
    <t>Project Online Essential GCC Per User</t>
  </si>
  <si>
    <t>Enterprise CAL Per User Client Access License and Software Assurance (AAA-03764)</t>
  </si>
  <si>
    <t>Enterprise CAL Per User Client Access SA (AAA-03766)</t>
  </si>
  <si>
    <t>System Center Server Configuration Manager Per User Management License and Software Assurance</t>
  </si>
  <si>
    <t>System Center Server Configuration Manager Per Operating System Environment Management License Software Assurance (AAA-03982)</t>
  </si>
  <si>
    <t>Tech Smith SnagIt v2020 for Windows/Mac New Single User + 1 Year Maint (SN01C-N-20)</t>
  </si>
  <si>
    <t>Tech Smith SnagIt annual support</t>
  </si>
  <si>
    <t>MVISION Standard 11-250 license tier (MV1ECE-AA-AI)</t>
  </si>
  <si>
    <t>Complete Data Protection Plus 1001-2000 license tier(CDBCDE-AA-GI)</t>
  </si>
  <si>
    <t>GHE COMPL DATA PRTXN BZ P+1001-2000</t>
  </si>
  <si>
    <t>Microsoft</t>
  </si>
  <si>
    <t>Tech Smith</t>
  </si>
  <si>
    <t>McAfee</t>
  </si>
  <si>
    <t>GDN Team
12 month subscription</t>
  </si>
  <si>
    <t>GDN Team
License with 3yr Coterm support</t>
  </si>
  <si>
    <t>GDN Team
3yr License Support</t>
  </si>
  <si>
    <t>GDN Team
License with 1 Year of Support</t>
  </si>
  <si>
    <t>GDN Team
License support</t>
  </si>
  <si>
    <t>Estimated Software and Software Support Charges</t>
  </si>
  <si>
    <t>Total by State Fiscal Year</t>
  </si>
  <si>
    <t>FFY 2020/21</t>
  </si>
  <si>
    <t>FFY 2021/22</t>
  </si>
  <si>
    <t>FFY 2022/23</t>
  </si>
  <si>
    <t>FFY 2023/24</t>
  </si>
  <si>
    <t>FFY Totals By Type</t>
  </si>
  <si>
    <t>SFY Totals By Type</t>
  </si>
  <si>
    <t>Attachment 4 to Schedule 15 - CalSAWS Customer Service Center Software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</si>
</sst>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&quot;$&quot;* #,##0_);_(&quot;$&quot;* \(#,##0\);_(&quot;$&quot;* &quot;-&quot;??_);_(@_)"/>
    <numFmt numFmtId="166" formatCode="_(* #,##0_);_(* \(#,##0\);_(* &quot;-&quot;??_);_(@_)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0" fillId="0" borderId="0" xfId="0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wrapText="1"/>
    </xf>
    <xf numFmtId="0" fontId="0" fillId="0" borderId="0" xfId="0" applyAlignment="1">
      <alignment wrapText="1"/>
    </xf>
    <xf numFmtId="165" fontId="7" fillId="5" borderId="2" xfId="4" applyNumberFormat="1" applyFont="1" applyFill="1" applyBorder="1" applyAlignment="1">
      <alignment horizontal="center" vertical="center" wrapText="1"/>
    </xf>
    <xf numFmtId="165" fontId="7" fillId="7" borderId="0" xfId="4" applyNumberFormat="1" applyFont="1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165" fontId="0" fillId="5" borderId="6" xfId="4" applyNumberFormat="1" applyFont="1" applyFill="1" applyBorder="1" applyAlignment="1">
      <alignment horizontal="center" vertical="center"/>
    </xf>
    <xf numFmtId="165" fontId="0" fillId="0" borderId="2" xfId="4" applyNumberFormat="1" applyFont="1" applyBorder="1" applyAlignment="1">
      <alignment horizontal="center" vertical="center" wrapText="1"/>
    </xf>
    <xf numFmtId="165" fontId="0" fillId="0" borderId="2" xfId="4" applyNumberFormat="1" applyFont="1" applyBorder="1" applyAlignment="1">
      <alignment wrapText="1"/>
    </xf>
    <xf numFmtId="16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5" fontId="0" fillId="0" borderId="0" xfId="0" applyNumberFormat="1"/>
    <xf numFmtId="0" fontId="10" fillId="0" borderId="0" xfId="0" applyFont="1" applyAlignment="1">
      <alignment horizontal="center" vertical="center"/>
    </xf>
    <xf numFmtId="0" fontId="10" fillId="0" borderId="0" xfId="0" applyFont="1"/>
    <xf numFmtId="1" fontId="8" fillId="0" borderId="2" xfId="8" applyNumberFormat="1" applyFont="1" applyBorder="1" applyAlignment="1">
      <alignment horizontal="left" vertical="center" wrapText="1"/>
    </xf>
    <xf numFmtId="0" fontId="8" fillId="0" borderId="2" xfId="7" applyFont="1" applyFill="1" applyBorder="1" applyAlignment="1">
      <alignment vertical="center" wrapText="1"/>
    </xf>
    <xf numFmtId="0" fontId="8" fillId="0" borderId="2" xfId="8" applyFont="1" applyFill="1" applyBorder="1" applyAlignment="1">
      <alignment vertical="center" wrapText="1"/>
    </xf>
    <xf numFmtId="0" fontId="8" fillId="9" borderId="2" xfId="7" applyFont="1" applyFill="1" applyBorder="1" applyAlignment="1">
      <alignment vertical="center" wrapText="1"/>
    </xf>
    <xf numFmtId="0" fontId="8" fillId="9" borderId="2" xfId="8" applyFont="1" applyFill="1" applyBorder="1" applyAlignment="1">
      <alignment wrapText="1"/>
    </xf>
    <xf numFmtId="0" fontId="8" fillId="9" borderId="2" xfId="8" applyFont="1" applyFill="1" applyBorder="1" applyAlignment="1">
      <alignment vertical="center" wrapText="1"/>
    </xf>
    <xf numFmtId="165" fontId="4" fillId="0" borderId="2" xfId="4" applyNumberFormat="1" applyBorder="1" applyAlignment="1"/>
    <xf numFmtId="165" fontId="0" fillId="0" borderId="2" xfId="4" applyNumberFormat="1" applyFont="1" applyBorder="1" applyAlignment="1"/>
    <xf numFmtId="165" fontId="7" fillId="7" borderId="0" xfId="4" applyNumberFormat="1" applyFont="1" applyFill="1" applyAlignment="1">
      <alignment horizontal="right"/>
    </xf>
    <xf numFmtId="165" fontId="4" fillId="0" borderId="2" xfId="4" applyNumberFormat="1" applyBorder="1" applyAlignment="1">
      <alignment horizontal="right" wrapText="1"/>
    </xf>
    <xf numFmtId="165" fontId="6" fillId="0" borderId="2" xfId="4" applyNumberFormat="1" applyFont="1" applyBorder="1" applyAlignment="1">
      <alignment wrapText="1"/>
    </xf>
    <xf numFmtId="165" fontId="0" fillId="0" borderId="2" xfId="4" applyNumberFormat="1" applyFont="1" applyBorder="1" applyAlignment="1">
      <alignment vertical="center" wrapText="1"/>
    </xf>
    <xf numFmtId="165" fontId="7" fillId="7" borderId="0" xfId="4" applyNumberFormat="1" applyFont="1" applyFill="1" applyAlignment="1"/>
    <xf numFmtId="1" fontId="4" fillId="6" borderId="2" xfId="0" applyNumberFormat="1" applyFont="1" applyFill="1" applyBorder="1" applyAlignment="1">
      <alignment horizontal="center" wrapText="1"/>
    </xf>
    <xf numFmtId="166" fontId="0" fillId="0" borderId="2" xfId="9" applyNumberFormat="1" applyFont="1" applyFill="1" applyBorder="1" applyAlignment="1">
      <alignment horizontal="center" wrapText="1"/>
    </xf>
    <xf numFmtId="166" fontId="0" fillId="9" borderId="2" xfId="9" applyNumberFormat="1" applyFont="1" applyFill="1" applyBorder="1" applyAlignment="1">
      <alignment horizontal="center" wrapText="1"/>
    </xf>
    <xf numFmtId="0" fontId="0" fillId="7" borderId="0" xfId="0" applyFill="1" applyAlignment="1">
      <alignment horizontal="center"/>
    </xf>
    <xf numFmtId="0" fontId="7" fillId="4" borderId="2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4" fontId="7" fillId="4" borderId="2" xfId="4" applyFont="1" applyFill="1" applyBorder="1" applyAlignment="1">
      <alignment horizontal="center" vertical="center" wrapText="1"/>
    </xf>
    <xf numFmtId="44" fontId="4" fillId="6" borderId="2" xfId="4" applyFont="1" applyFill="1" applyBorder="1" applyAlignment="1">
      <alignment horizontal="center" vertical="center" wrapText="1"/>
    </xf>
    <xf numFmtId="44" fontId="4" fillId="0" borderId="2" xfId="4" applyBorder="1" applyAlignment="1">
      <alignment wrapText="1"/>
    </xf>
    <xf numFmtId="44" fontId="0" fillId="0" borderId="2" xfId="4" applyFont="1" applyBorder="1" applyAlignment="1">
      <alignment wrapText="1"/>
    </xf>
    <xf numFmtId="44" fontId="0" fillId="0" borderId="2" xfId="4" applyFont="1" applyFill="1" applyBorder="1" applyAlignment="1"/>
    <xf numFmtId="44" fontId="4" fillId="0" borderId="2" xfId="4" applyBorder="1" applyAlignment="1">
      <alignment horizontal="center" vertical="center" wrapText="1"/>
    </xf>
    <xf numFmtId="44" fontId="0" fillId="0" borderId="3" xfId="4" applyFont="1" applyBorder="1" applyAlignment="1">
      <alignment wrapText="1"/>
    </xf>
    <xf numFmtId="44" fontId="7" fillId="7" borderId="0" xfId="4" applyFont="1" applyFill="1" applyAlignment="1"/>
    <xf numFmtId="44" fontId="0" fillId="0" borderId="0" xfId="4" applyFont="1" applyAlignment="1">
      <alignment horizontal="center" vertical="center"/>
    </xf>
    <xf numFmtId="44" fontId="10" fillId="0" borderId="0" xfId="4" applyFont="1" applyAlignment="1">
      <alignment horizontal="center" vertical="center"/>
    </xf>
    <xf numFmtId="44" fontId="0" fillId="0" borderId="0" xfId="4" applyFont="1"/>
    <xf numFmtId="44" fontId="0" fillId="0" borderId="2" xfId="4" applyNumberFormat="1" applyFont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/>
    </xf>
    <xf numFmtId="44" fontId="6" fillId="8" borderId="2" xfId="0" applyNumberFormat="1" applyFont="1" applyFill="1" applyBorder="1" applyAlignment="1">
      <alignment horizontal="center" vertical="center"/>
    </xf>
    <xf numFmtId="44" fontId="6" fillId="8" borderId="2" xfId="0" applyNumberFormat="1" applyFont="1" applyFill="1" applyBorder="1" applyAlignment="1">
      <alignment horizontal="center"/>
    </xf>
    <xf numFmtId="44" fontId="6" fillId="8" borderId="2" xfId="4" applyNumberFormat="1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10" borderId="7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11">
    <cellStyle name="Comma 87" xfId="9" xr:uid="{1ABE5C7A-23F9-4CED-952F-158A69BAB13B}"/>
    <cellStyle name="Currency" xfId="4" builtinId="4"/>
    <cellStyle name="Currency 10 2 2" xfId="3" xr:uid="{00000000-0005-0000-0000-000001000000}"/>
    <cellStyle name="Currency 2" xfId="5" xr:uid="{00000000-0005-0000-0000-000002000000}"/>
    <cellStyle name="Currency 2 10" xfId="10" xr:uid="{A4A2F58F-DD21-45D5-A4EE-8FAA17D52C0C}"/>
    <cellStyle name="Normal" xfId="0" builtinId="0"/>
    <cellStyle name="Normal - Style1 2" xfId="6" xr:uid="{00000000-0005-0000-0000-000004000000}"/>
    <cellStyle name="Normal - Style1 2 2" xfId="8" xr:uid="{C32AB446-FBB7-442C-A179-DB1267D2F34D}"/>
    <cellStyle name="Normal 190" xfId="1" xr:uid="{00000000-0005-0000-0000-000005000000}"/>
    <cellStyle name="Normal 2 10 2" xfId="2" xr:uid="{00000000-0005-0000-0000-000006000000}"/>
    <cellStyle name="Normal 4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Change%20Orders/M&amp;O/CO-040%20Legacy%20Data%20Solution/01-29-2009%20For%20Consortium%20Review/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Implementation%20Agreement/Amendments/Final%20Amendment%20No.%208/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yan.b.wickham/Local%20Settings/Temporary%20Internet%20Files/OLK55/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sa.a.salas/Documents/Docs%20to%20Synch/APD/June%202010/03-12-2010%20Facilities%20Input%20file/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Change%20Orders/M&amp;O/XXX%20-%20EBT%20Host%20to%20Host/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55">
          <cell r="K55">
            <v>9.2499999999999999E-2</v>
          </cell>
        </row>
      </sheetData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66"/>
  <sheetViews>
    <sheetView tabSelected="1" view="pageBreakPreview" zoomScale="60" zoomScaleNormal="80" workbookViewId="0">
      <selection activeCell="D6" sqref="D6"/>
    </sheetView>
  </sheetViews>
  <sheetFormatPr defaultColWidth="9" defaultRowHeight="13.2" x14ac:dyDescent="0.25"/>
  <cols>
    <col min="1" max="1" width="17.109375" customWidth="1"/>
    <col min="2" max="2" width="68.88671875" customWidth="1"/>
    <col min="3" max="4" width="16.5546875" customWidth="1"/>
    <col min="5" max="5" width="16.5546875" style="1" customWidth="1"/>
    <col min="6" max="6" width="16.5546875" style="56" customWidth="1"/>
    <col min="7" max="7" width="16.5546875" style="13" customWidth="1"/>
    <col min="8" max="8" width="15.33203125" style="56" customWidth="1"/>
    <col min="9" max="10" width="15.33203125" style="13" customWidth="1"/>
    <col min="11" max="11" width="1.6640625" customWidth="1"/>
    <col min="12" max="12" width="13.5546875" style="1" hidden="1" customWidth="1"/>
    <col min="13" max="13" width="15" style="1" hidden="1" customWidth="1"/>
    <col min="14" max="14" width="14.88671875" style="1" hidden="1" customWidth="1"/>
    <col min="15" max="15" width="14.6640625" style="1" hidden="1" customWidth="1"/>
    <col min="16" max="16" width="1.6640625" style="1" hidden="1" customWidth="1"/>
    <col min="17" max="17" width="14.109375" style="1" hidden="1" customWidth="1"/>
    <col min="18" max="20" width="16.109375" style="1" hidden="1" customWidth="1"/>
    <col min="21" max="21" width="1.6640625" style="1" hidden="1" customWidth="1"/>
    <col min="22" max="22" width="15" hidden="1" customWidth="1"/>
    <col min="23" max="25" width="16.109375" hidden="1" customWidth="1"/>
    <col min="26" max="26" width="16" hidden="1" customWidth="1"/>
    <col min="27" max="27" width="0" hidden="1" customWidth="1"/>
    <col min="28" max="28" width="14.33203125" customWidth="1"/>
    <col min="29" max="31" width="14" bestFit="1" customWidth="1"/>
    <col min="32" max="32" width="2.5546875" customWidth="1"/>
    <col min="33" max="36" width="13.6640625" customWidth="1"/>
    <col min="37" max="37" width="2.33203125" customWidth="1"/>
    <col min="38" max="42" width="13.6640625" customWidth="1"/>
  </cols>
  <sheetData>
    <row r="1" spans="1:42" ht="17.399999999999999" x14ac:dyDescent="0.3">
      <c r="B1" s="66" t="s">
        <v>104</v>
      </c>
      <c r="C1" s="66"/>
      <c r="D1" s="66"/>
      <c r="E1" s="66"/>
      <c r="F1" s="66"/>
      <c r="G1" s="66"/>
      <c r="H1" s="66"/>
      <c r="I1" s="66"/>
      <c r="J1" s="66"/>
      <c r="AC1" s="1"/>
      <c r="AD1" s="1"/>
      <c r="AE1" s="1"/>
    </row>
    <row r="2" spans="1:42" ht="17.399999999999999" x14ac:dyDescent="0.3">
      <c r="B2" s="66" t="s">
        <v>96</v>
      </c>
      <c r="C2" s="66"/>
      <c r="D2" s="66"/>
      <c r="E2" s="66"/>
      <c r="F2" s="66"/>
      <c r="G2" s="66"/>
      <c r="H2" s="66"/>
      <c r="I2" s="66"/>
      <c r="J2" s="66"/>
      <c r="K2" s="2"/>
      <c r="L2" s="67" t="s">
        <v>0</v>
      </c>
      <c r="M2" s="67"/>
      <c r="N2" s="67"/>
      <c r="O2" s="67"/>
      <c r="P2" s="3"/>
      <c r="Q2" s="67" t="s">
        <v>1</v>
      </c>
      <c r="R2" s="67"/>
      <c r="S2" s="67"/>
      <c r="T2" s="67"/>
      <c r="U2" s="3"/>
      <c r="V2" s="67" t="s">
        <v>97</v>
      </c>
      <c r="W2" s="67"/>
      <c r="X2" s="67"/>
      <c r="Y2" s="67"/>
      <c r="Z2" s="67"/>
      <c r="AB2" s="67" t="s">
        <v>0</v>
      </c>
      <c r="AC2" s="67"/>
      <c r="AD2" s="67"/>
      <c r="AE2" s="67"/>
      <c r="AF2" s="3"/>
      <c r="AG2" s="67" t="s">
        <v>1</v>
      </c>
      <c r="AH2" s="67"/>
      <c r="AI2" s="67"/>
      <c r="AJ2" s="67"/>
      <c r="AK2" s="3"/>
      <c r="AL2" s="67" t="s">
        <v>97</v>
      </c>
      <c r="AM2" s="67"/>
      <c r="AN2" s="67"/>
      <c r="AO2" s="67"/>
      <c r="AP2" s="67"/>
    </row>
    <row r="3" spans="1:42" ht="39.6" x14ac:dyDescent="0.25">
      <c r="A3" s="4" t="s">
        <v>2</v>
      </c>
      <c r="B3" s="4" t="s">
        <v>3</v>
      </c>
      <c r="C3" s="4"/>
      <c r="D3" s="4" t="s">
        <v>4</v>
      </c>
      <c r="E3" s="4" t="s">
        <v>5</v>
      </c>
      <c r="F3" s="48" t="s">
        <v>6</v>
      </c>
      <c r="G3" s="5" t="s">
        <v>7</v>
      </c>
      <c r="H3" s="48" t="s">
        <v>8</v>
      </c>
      <c r="I3" s="4" t="s">
        <v>9</v>
      </c>
      <c r="J3" s="5" t="s">
        <v>10</v>
      </c>
      <c r="K3" s="6"/>
      <c r="L3" s="5" t="s">
        <v>11</v>
      </c>
      <c r="M3" s="5" t="s">
        <v>12</v>
      </c>
      <c r="N3" s="5" t="s">
        <v>13</v>
      </c>
      <c r="O3" s="5" t="s">
        <v>14</v>
      </c>
      <c r="P3" s="6"/>
      <c r="Q3" s="5" t="s">
        <v>11</v>
      </c>
      <c r="R3" s="5" t="s">
        <v>12</v>
      </c>
      <c r="S3" s="5" t="s">
        <v>13</v>
      </c>
      <c r="T3" s="5" t="s">
        <v>14</v>
      </c>
      <c r="U3" s="6"/>
      <c r="V3" s="5" t="s">
        <v>11</v>
      </c>
      <c r="W3" s="5" t="s">
        <v>12</v>
      </c>
      <c r="X3" s="5" t="s">
        <v>13</v>
      </c>
      <c r="Y3" s="5" t="s">
        <v>14</v>
      </c>
      <c r="Z3" s="7" t="s">
        <v>15</v>
      </c>
      <c r="AB3" s="64" t="s">
        <v>98</v>
      </c>
      <c r="AC3" s="64" t="s">
        <v>99</v>
      </c>
      <c r="AD3" s="64" t="s">
        <v>100</v>
      </c>
      <c r="AE3" s="64" t="s">
        <v>101</v>
      </c>
      <c r="AF3" s="6"/>
      <c r="AG3" s="64" t="s">
        <v>98</v>
      </c>
      <c r="AH3" s="64" t="s">
        <v>99</v>
      </c>
      <c r="AI3" s="64" t="s">
        <v>100</v>
      </c>
      <c r="AJ3" s="64" t="s">
        <v>101</v>
      </c>
      <c r="AK3" s="6"/>
      <c r="AL3" s="64" t="s">
        <v>98</v>
      </c>
      <c r="AM3" s="64" t="s">
        <v>99</v>
      </c>
      <c r="AN3" s="64" t="s">
        <v>100</v>
      </c>
      <c r="AO3" s="64" t="s">
        <v>101</v>
      </c>
      <c r="AP3" s="65" t="s">
        <v>15</v>
      </c>
    </row>
    <row r="4" spans="1:42" x14ac:dyDescent="0.25">
      <c r="A4" s="8"/>
      <c r="B4" s="9"/>
      <c r="C4" s="9" t="s">
        <v>16</v>
      </c>
      <c r="D4" s="9"/>
      <c r="E4" s="41"/>
      <c r="F4" s="49"/>
      <c r="G4" s="10"/>
      <c r="H4" s="49"/>
      <c r="I4" s="10"/>
      <c r="J4" s="10"/>
      <c r="K4" s="6"/>
      <c r="L4" s="11"/>
      <c r="M4" s="11"/>
      <c r="N4" s="11"/>
      <c r="O4" s="11"/>
      <c r="P4" s="6"/>
      <c r="Q4" s="11"/>
      <c r="R4" s="11"/>
      <c r="S4" s="11"/>
      <c r="T4" s="11"/>
      <c r="U4" s="6"/>
      <c r="V4" s="11"/>
      <c r="W4" s="11"/>
      <c r="X4" s="11"/>
      <c r="Y4" s="11"/>
      <c r="Z4" s="11"/>
      <c r="AB4" s="11"/>
      <c r="AC4" s="11"/>
      <c r="AD4" s="11"/>
      <c r="AE4" s="11"/>
      <c r="AF4" s="6"/>
      <c r="AG4" s="11"/>
      <c r="AH4" s="11"/>
      <c r="AI4" s="11"/>
      <c r="AJ4" s="11"/>
      <c r="AK4" s="6"/>
      <c r="AL4" s="11"/>
      <c r="AM4" s="11"/>
      <c r="AN4" s="11"/>
      <c r="AO4" s="11"/>
      <c r="AP4" s="11"/>
    </row>
    <row r="5" spans="1:42" s="16" customFormat="1" ht="40.799999999999997" x14ac:dyDescent="0.25">
      <c r="A5" s="19" t="s">
        <v>17</v>
      </c>
      <c r="B5" s="31" t="s">
        <v>22</v>
      </c>
      <c r="C5" s="28" t="s">
        <v>23</v>
      </c>
      <c r="D5" s="29" t="s">
        <v>24</v>
      </c>
      <c r="E5" s="42">
        <v>17976</v>
      </c>
      <c r="F5" s="50">
        <v>48.55</v>
      </c>
      <c r="G5" s="39"/>
      <c r="H5" s="51">
        <f t="shared" ref="H5:H25" si="0">E5*F5</f>
        <v>872734.79999999993</v>
      </c>
      <c r="I5" s="21"/>
      <c r="J5" s="21"/>
      <c r="K5" s="17"/>
      <c r="L5" s="35">
        <v>0</v>
      </c>
      <c r="M5" s="34">
        <v>0</v>
      </c>
      <c r="N5" s="34">
        <f>H5</f>
        <v>872734.79999999993</v>
      </c>
      <c r="O5" s="34">
        <f>N5*1.05</f>
        <v>916371.53999999992</v>
      </c>
      <c r="P5" s="17"/>
      <c r="Q5" s="37"/>
      <c r="R5" s="37"/>
      <c r="S5" s="37"/>
      <c r="T5" s="37"/>
      <c r="U5" s="17"/>
      <c r="V5" s="22">
        <f>L5+Q5</f>
        <v>0</v>
      </c>
      <c r="W5" s="22">
        <f>M5+R5</f>
        <v>0</v>
      </c>
      <c r="X5" s="22">
        <f>N5+S5</f>
        <v>872734.79999999993</v>
      </c>
      <c r="Y5" s="22">
        <f>O5+T5</f>
        <v>916371.53999999992</v>
      </c>
      <c r="Z5" s="38">
        <f>SUM(V5:Y5)</f>
        <v>1789106.3399999999</v>
      </c>
      <c r="AB5" s="35">
        <f>L5</f>
        <v>0</v>
      </c>
      <c r="AC5" s="35">
        <f t="shared" ref="AC5:AE5" si="1">M5</f>
        <v>0</v>
      </c>
      <c r="AD5" s="35">
        <f t="shared" si="1"/>
        <v>872734.79999999993</v>
      </c>
      <c r="AE5" s="35">
        <f t="shared" si="1"/>
        <v>916371.53999999992</v>
      </c>
      <c r="AF5" s="17"/>
      <c r="AG5" s="37">
        <f>Q5</f>
        <v>0</v>
      </c>
      <c r="AH5" s="37">
        <f>R5</f>
        <v>0</v>
      </c>
      <c r="AI5" s="37">
        <f>S5</f>
        <v>0</v>
      </c>
      <c r="AJ5" s="37">
        <f>T5</f>
        <v>0</v>
      </c>
      <c r="AK5" s="17"/>
      <c r="AL5" s="22">
        <f>AB5+AG5</f>
        <v>0</v>
      </c>
      <c r="AM5" s="22">
        <f>AC5+AH5</f>
        <v>0</v>
      </c>
      <c r="AN5" s="22">
        <f>AD5+AI5</f>
        <v>872734.79999999993</v>
      </c>
      <c r="AO5" s="22">
        <f>AE5+AJ5</f>
        <v>916371.53999999992</v>
      </c>
      <c r="AP5" s="38">
        <f>SUM(AL5:AO5)</f>
        <v>1789106.3399999999</v>
      </c>
    </row>
    <row r="6" spans="1:42" s="16" customFormat="1" ht="40.799999999999997" x14ac:dyDescent="0.25">
      <c r="A6" s="19" t="s">
        <v>17</v>
      </c>
      <c r="B6" s="31" t="s">
        <v>25</v>
      </c>
      <c r="C6" s="28" t="s">
        <v>23</v>
      </c>
      <c r="D6" s="29" t="s">
        <v>24</v>
      </c>
      <c r="E6" s="42">
        <v>21840</v>
      </c>
      <c r="F6" s="50">
        <v>48.55</v>
      </c>
      <c r="G6" s="39"/>
      <c r="H6" s="51">
        <f t="shared" si="0"/>
        <v>1060332</v>
      </c>
      <c r="I6" s="21"/>
      <c r="J6" s="21"/>
      <c r="K6" s="17"/>
      <c r="L6" s="35">
        <v>0</v>
      </c>
      <c r="M6" s="35">
        <v>0</v>
      </c>
      <c r="N6" s="34">
        <f>H6</f>
        <v>1060332</v>
      </c>
      <c r="O6" s="34">
        <f>N6*1.05</f>
        <v>1113348.6000000001</v>
      </c>
      <c r="P6" s="17"/>
      <c r="Q6" s="37"/>
      <c r="R6" s="37"/>
      <c r="S6" s="37"/>
      <c r="T6" s="37"/>
      <c r="U6" s="17"/>
      <c r="V6" s="22">
        <f t="shared" ref="V6:V27" si="2">L6+Q6</f>
        <v>0</v>
      </c>
      <c r="W6" s="22">
        <f t="shared" ref="W6:W27" si="3">M6+R6</f>
        <v>0</v>
      </c>
      <c r="X6" s="22">
        <f t="shared" ref="X6:X27" si="4">N6+S6</f>
        <v>1060332</v>
      </c>
      <c r="Y6" s="22">
        <f t="shared" ref="Y6:Y27" si="5">O6+T6</f>
        <v>1113348.6000000001</v>
      </c>
      <c r="Z6" s="38">
        <f t="shared" ref="Z6:Z27" si="6">SUM(V6:Y6)</f>
        <v>2173680.6</v>
      </c>
      <c r="AB6" s="35">
        <f t="shared" ref="AB6:AB47" si="7">L6</f>
        <v>0</v>
      </c>
      <c r="AC6" s="35">
        <f t="shared" ref="AC6:AC47" si="8">M6</f>
        <v>0</v>
      </c>
      <c r="AD6" s="35">
        <f t="shared" ref="AD6:AD47" si="9">N6</f>
        <v>1060332</v>
      </c>
      <c r="AE6" s="35">
        <f t="shared" ref="AE6:AE47" si="10">O6</f>
        <v>1113348.6000000001</v>
      </c>
      <c r="AF6" s="17"/>
      <c r="AG6" s="37">
        <f t="shared" ref="AG6:AG47" si="11">Q6</f>
        <v>0</v>
      </c>
      <c r="AH6" s="37">
        <f t="shared" ref="AH6:AH47" si="12">R6</f>
        <v>0</v>
      </c>
      <c r="AI6" s="37">
        <f t="shared" ref="AI6:AI47" si="13">S6</f>
        <v>0</v>
      </c>
      <c r="AJ6" s="37">
        <f t="shared" ref="AJ6:AJ47" si="14">T6</f>
        <v>0</v>
      </c>
      <c r="AK6" s="17"/>
      <c r="AL6" s="22">
        <f t="shared" ref="AL6:AL47" si="15">AB6+AG6</f>
        <v>0</v>
      </c>
      <c r="AM6" s="22">
        <f t="shared" ref="AM6:AM47" si="16">AC6+AH6</f>
        <v>0</v>
      </c>
      <c r="AN6" s="22">
        <f t="shared" ref="AN6:AN47" si="17">AD6+AI6</f>
        <v>1060332</v>
      </c>
      <c r="AO6" s="22">
        <f t="shared" ref="AO6:AO47" si="18">AE6+AJ6</f>
        <v>1113348.6000000001</v>
      </c>
      <c r="AP6" s="38">
        <f t="shared" ref="AP6:AP47" si="19">SUM(AL6:AO6)</f>
        <v>2173680.6</v>
      </c>
    </row>
    <row r="7" spans="1:42" s="16" customFormat="1" ht="40.799999999999997" x14ac:dyDescent="0.25">
      <c r="A7" s="19" t="s">
        <v>17</v>
      </c>
      <c r="B7" s="31" t="s">
        <v>26</v>
      </c>
      <c r="C7" s="28" t="s">
        <v>23</v>
      </c>
      <c r="D7" s="29" t="s">
        <v>24</v>
      </c>
      <c r="E7" s="42">
        <v>32568</v>
      </c>
      <c r="F7" s="50">
        <v>48.55</v>
      </c>
      <c r="G7" s="39"/>
      <c r="H7" s="51">
        <f t="shared" si="0"/>
        <v>1581176.4</v>
      </c>
      <c r="I7" s="21"/>
      <c r="J7" s="21"/>
      <c r="K7" s="17"/>
      <c r="L7" s="35">
        <v>0</v>
      </c>
      <c r="M7" s="35">
        <v>0</v>
      </c>
      <c r="N7" s="34">
        <v>0</v>
      </c>
      <c r="O7" s="34">
        <f>H7</f>
        <v>1581176.4</v>
      </c>
      <c r="P7" s="17"/>
      <c r="Q7" s="37"/>
      <c r="R7" s="37"/>
      <c r="S7" s="37"/>
      <c r="T7" s="37"/>
      <c r="U7" s="17"/>
      <c r="V7" s="22">
        <f t="shared" si="2"/>
        <v>0</v>
      </c>
      <c r="W7" s="22">
        <f t="shared" si="3"/>
        <v>0</v>
      </c>
      <c r="X7" s="22">
        <f t="shared" si="4"/>
        <v>0</v>
      </c>
      <c r="Y7" s="22">
        <f t="shared" si="5"/>
        <v>1581176.4</v>
      </c>
      <c r="Z7" s="38">
        <f t="shared" si="6"/>
        <v>1581176.4</v>
      </c>
      <c r="AB7" s="35">
        <f t="shared" si="7"/>
        <v>0</v>
      </c>
      <c r="AC7" s="35">
        <f t="shared" si="8"/>
        <v>0</v>
      </c>
      <c r="AD7" s="35">
        <f t="shared" si="9"/>
        <v>0</v>
      </c>
      <c r="AE7" s="35">
        <f t="shared" si="10"/>
        <v>1581176.4</v>
      </c>
      <c r="AF7" s="17"/>
      <c r="AG7" s="37">
        <f t="shared" si="11"/>
        <v>0</v>
      </c>
      <c r="AH7" s="37">
        <f t="shared" si="12"/>
        <v>0</v>
      </c>
      <c r="AI7" s="37">
        <f t="shared" si="13"/>
        <v>0</v>
      </c>
      <c r="AJ7" s="37">
        <f t="shared" si="14"/>
        <v>0</v>
      </c>
      <c r="AK7" s="17"/>
      <c r="AL7" s="22">
        <f t="shared" si="15"/>
        <v>0</v>
      </c>
      <c r="AM7" s="22">
        <f t="shared" si="16"/>
        <v>0</v>
      </c>
      <c r="AN7" s="22">
        <f t="shared" si="17"/>
        <v>0</v>
      </c>
      <c r="AO7" s="22">
        <f t="shared" si="18"/>
        <v>1581176.4</v>
      </c>
      <c r="AP7" s="38">
        <f t="shared" si="19"/>
        <v>1581176.4</v>
      </c>
    </row>
    <row r="8" spans="1:42" s="16" customFormat="1" ht="20.399999999999999" x14ac:dyDescent="0.25">
      <c r="A8" s="19" t="s">
        <v>17</v>
      </c>
      <c r="B8" s="31" t="s">
        <v>69</v>
      </c>
      <c r="C8" s="28" t="s">
        <v>23</v>
      </c>
      <c r="D8" s="29" t="s">
        <v>54</v>
      </c>
      <c r="E8" s="42">
        <v>17976</v>
      </c>
      <c r="F8" s="53">
        <v>1.17</v>
      </c>
      <c r="G8" s="39"/>
      <c r="H8" s="51">
        <f t="shared" si="0"/>
        <v>21031.919999999998</v>
      </c>
      <c r="I8" s="21"/>
      <c r="J8" s="21"/>
      <c r="K8" s="17"/>
      <c r="L8" s="35">
        <v>0</v>
      </c>
      <c r="M8" s="35">
        <v>0</v>
      </c>
      <c r="N8" s="34">
        <f>H8</f>
        <v>21031.919999999998</v>
      </c>
      <c r="O8" s="34">
        <f>N8*1.05</f>
        <v>22083.516</v>
      </c>
      <c r="P8" s="17"/>
      <c r="Q8" s="37"/>
      <c r="R8" s="37"/>
      <c r="S8" s="37"/>
      <c r="T8" s="37"/>
      <c r="U8" s="17"/>
      <c r="V8" s="22">
        <f t="shared" ref="V8:V9" si="20">L8+Q8</f>
        <v>0</v>
      </c>
      <c r="W8" s="22">
        <f t="shared" ref="W8:W9" si="21">M8+R8</f>
        <v>0</v>
      </c>
      <c r="X8" s="22">
        <f t="shared" ref="X8:X9" si="22">N8+S8</f>
        <v>21031.919999999998</v>
      </c>
      <c r="Y8" s="22">
        <f t="shared" ref="Y8:Y9" si="23">O8+T8</f>
        <v>22083.516</v>
      </c>
      <c r="Z8" s="38">
        <f t="shared" ref="Z8:Z9" si="24">SUM(V8:Y8)</f>
        <v>43115.436000000002</v>
      </c>
      <c r="AB8" s="35">
        <f t="shared" si="7"/>
        <v>0</v>
      </c>
      <c r="AC8" s="35">
        <f t="shared" si="8"/>
        <v>0</v>
      </c>
      <c r="AD8" s="35">
        <f t="shared" si="9"/>
        <v>21031.919999999998</v>
      </c>
      <c r="AE8" s="35">
        <f t="shared" si="10"/>
        <v>22083.516</v>
      </c>
      <c r="AF8" s="17"/>
      <c r="AG8" s="37">
        <f t="shared" si="11"/>
        <v>0</v>
      </c>
      <c r="AH8" s="37">
        <f t="shared" si="12"/>
        <v>0</v>
      </c>
      <c r="AI8" s="37">
        <f t="shared" si="13"/>
        <v>0</v>
      </c>
      <c r="AJ8" s="37">
        <f t="shared" si="14"/>
        <v>0</v>
      </c>
      <c r="AK8" s="17"/>
      <c r="AL8" s="22">
        <f t="shared" si="15"/>
        <v>0</v>
      </c>
      <c r="AM8" s="22">
        <f t="shared" si="16"/>
        <v>0</v>
      </c>
      <c r="AN8" s="22">
        <f t="shared" si="17"/>
        <v>21031.919999999998</v>
      </c>
      <c r="AO8" s="22">
        <f t="shared" si="18"/>
        <v>22083.516</v>
      </c>
      <c r="AP8" s="38">
        <f t="shared" si="19"/>
        <v>43115.436000000002</v>
      </c>
    </row>
    <row r="9" spans="1:42" s="16" customFormat="1" ht="20.399999999999999" x14ac:dyDescent="0.25">
      <c r="A9" s="19" t="s">
        <v>17</v>
      </c>
      <c r="B9" s="31" t="s">
        <v>70</v>
      </c>
      <c r="C9" s="28" t="s">
        <v>23</v>
      </c>
      <c r="D9" s="29" t="s">
        <v>72</v>
      </c>
      <c r="E9" s="42">
        <v>21840</v>
      </c>
      <c r="F9" s="53">
        <v>1.17</v>
      </c>
      <c r="G9" s="39"/>
      <c r="H9" s="51">
        <f t="shared" si="0"/>
        <v>25552.799999999999</v>
      </c>
      <c r="I9" s="21"/>
      <c r="J9" s="21"/>
      <c r="K9" s="17"/>
      <c r="L9" s="35">
        <v>0</v>
      </c>
      <c r="M9" s="35">
        <v>0</v>
      </c>
      <c r="N9" s="34">
        <f>H9</f>
        <v>25552.799999999999</v>
      </c>
      <c r="O9" s="34">
        <f>N9*1.05</f>
        <v>26830.44</v>
      </c>
      <c r="P9" s="17"/>
      <c r="Q9" s="37"/>
      <c r="R9" s="37"/>
      <c r="S9" s="37"/>
      <c r="T9" s="37"/>
      <c r="U9" s="17"/>
      <c r="V9" s="22">
        <f t="shared" si="20"/>
        <v>0</v>
      </c>
      <c r="W9" s="22">
        <f t="shared" si="21"/>
        <v>0</v>
      </c>
      <c r="X9" s="22">
        <f t="shared" si="22"/>
        <v>25552.799999999999</v>
      </c>
      <c r="Y9" s="22">
        <f t="shared" si="23"/>
        <v>26830.44</v>
      </c>
      <c r="Z9" s="38">
        <f t="shared" si="24"/>
        <v>52383.24</v>
      </c>
      <c r="AB9" s="35">
        <f t="shared" si="7"/>
        <v>0</v>
      </c>
      <c r="AC9" s="35">
        <f t="shared" si="8"/>
        <v>0</v>
      </c>
      <c r="AD9" s="35">
        <f t="shared" si="9"/>
        <v>25552.799999999999</v>
      </c>
      <c r="AE9" s="35">
        <f t="shared" si="10"/>
        <v>26830.44</v>
      </c>
      <c r="AF9" s="17"/>
      <c r="AG9" s="37">
        <f t="shared" si="11"/>
        <v>0</v>
      </c>
      <c r="AH9" s="37">
        <f t="shared" si="12"/>
        <v>0</v>
      </c>
      <c r="AI9" s="37">
        <f t="shared" si="13"/>
        <v>0</v>
      </c>
      <c r="AJ9" s="37">
        <f t="shared" si="14"/>
        <v>0</v>
      </c>
      <c r="AK9" s="17"/>
      <c r="AL9" s="22">
        <f t="shared" si="15"/>
        <v>0</v>
      </c>
      <c r="AM9" s="22">
        <f t="shared" si="16"/>
        <v>0</v>
      </c>
      <c r="AN9" s="22">
        <f t="shared" si="17"/>
        <v>25552.799999999999</v>
      </c>
      <c r="AO9" s="22">
        <f t="shared" si="18"/>
        <v>26830.44</v>
      </c>
      <c r="AP9" s="38">
        <f t="shared" si="19"/>
        <v>52383.24</v>
      </c>
    </row>
    <row r="10" spans="1:42" s="16" customFormat="1" ht="20.399999999999999" x14ac:dyDescent="0.25">
      <c r="A10" s="19" t="s">
        <v>17</v>
      </c>
      <c r="B10" s="31" t="s">
        <v>71</v>
      </c>
      <c r="C10" s="28" t="s">
        <v>23</v>
      </c>
      <c r="D10" s="29" t="s">
        <v>54</v>
      </c>
      <c r="E10" s="43">
        <v>32568</v>
      </c>
      <c r="F10" s="53">
        <v>1.17</v>
      </c>
      <c r="G10" s="39"/>
      <c r="H10" s="51">
        <f t="shared" si="0"/>
        <v>38104.559999999998</v>
      </c>
      <c r="I10" s="21"/>
      <c r="J10" s="21"/>
      <c r="K10" s="17"/>
      <c r="L10" s="35">
        <v>0</v>
      </c>
      <c r="M10" s="35">
        <v>0</v>
      </c>
      <c r="N10" s="34">
        <v>0</v>
      </c>
      <c r="O10" s="34">
        <f>H10</f>
        <v>38104.559999999998</v>
      </c>
      <c r="P10" s="17"/>
      <c r="Q10" s="37"/>
      <c r="R10" s="37"/>
      <c r="S10" s="37"/>
      <c r="T10" s="37"/>
      <c r="U10" s="17"/>
      <c r="V10" s="22">
        <f t="shared" si="2"/>
        <v>0</v>
      </c>
      <c r="W10" s="22">
        <f t="shared" si="3"/>
        <v>0</v>
      </c>
      <c r="X10" s="22">
        <f t="shared" si="4"/>
        <v>0</v>
      </c>
      <c r="Y10" s="22">
        <f t="shared" si="5"/>
        <v>38104.559999999998</v>
      </c>
      <c r="Z10" s="38">
        <f t="shared" si="6"/>
        <v>38104.559999999998</v>
      </c>
      <c r="AB10" s="35">
        <f t="shared" si="7"/>
        <v>0</v>
      </c>
      <c r="AC10" s="35">
        <f t="shared" si="8"/>
        <v>0</v>
      </c>
      <c r="AD10" s="35">
        <f t="shared" si="9"/>
        <v>0</v>
      </c>
      <c r="AE10" s="35">
        <f t="shared" si="10"/>
        <v>38104.559999999998</v>
      </c>
      <c r="AF10" s="17"/>
      <c r="AG10" s="37">
        <f t="shared" si="11"/>
        <v>0</v>
      </c>
      <c r="AH10" s="37">
        <f t="shared" si="12"/>
        <v>0</v>
      </c>
      <c r="AI10" s="37">
        <f t="shared" si="13"/>
        <v>0</v>
      </c>
      <c r="AJ10" s="37">
        <f t="shared" si="14"/>
        <v>0</v>
      </c>
      <c r="AK10" s="17"/>
      <c r="AL10" s="22">
        <f t="shared" si="15"/>
        <v>0</v>
      </c>
      <c r="AM10" s="22">
        <f t="shared" si="16"/>
        <v>0</v>
      </c>
      <c r="AN10" s="22">
        <f t="shared" si="17"/>
        <v>0</v>
      </c>
      <c r="AO10" s="22">
        <f t="shared" si="18"/>
        <v>38104.559999999998</v>
      </c>
      <c r="AP10" s="38">
        <f t="shared" si="19"/>
        <v>38104.559999999998</v>
      </c>
    </row>
    <row r="11" spans="1:42" s="16" customFormat="1" x14ac:dyDescent="0.25">
      <c r="A11" s="19" t="s">
        <v>17</v>
      </c>
      <c r="B11" s="32" t="s">
        <v>27</v>
      </c>
      <c r="C11" s="28" t="s">
        <v>23</v>
      </c>
      <c r="D11" s="30" t="s">
        <v>55</v>
      </c>
      <c r="E11" s="42">
        <v>103</v>
      </c>
      <c r="F11" s="52">
        <v>250</v>
      </c>
      <c r="G11" s="39"/>
      <c r="H11" s="51">
        <f t="shared" si="0"/>
        <v>25750</v>
      </c>
      <c r="I11" s="21"/>
      <c r="J11" s="21"/>
      <c r="K11" s="17"/>
      <c r="L11" s="35">
        <v>0</v>
      </c>
      <c r="M11" s="35">
        <f>H11</f>
        <v>25750</v>
      </c>
      <c r="N11" s="34">
        <v>0</v>
      </c>
      <c r="O11" s="34">
        <v>0</v>
      </c>
      <c r="P11" s="17"/>
      <c r="Q11" s="37"/>
      <c r="R11" s="37"/>
      <c r="S11" s="37"/>
      <c r="T11" s="37"/>
      <c r="U11" s="17"/>
      <c r="V11" s="22">
        <f t="shared" si="2"/>
        <v>0</v>
      </c>
      <c r="W11" s="22">
        <f t="shared" si="3"/>
        <v>25750</v>
      </c>
      <c r="X11" s="22">
        <f t="shared" si="4"/>
        <v>0</v>
      </c>
      <c r="Y11" s="22">
        <f t="shared" si="5"/>
        <v>0</v>
      </c>
      <c r="Z11" s="38">
        <f t="shared" si="6"/>
        <v>25750</v>
      </c>
      <c r="AB11" s="35">
        <f t="shared" si="7"/>
        <v>0</v>
      </c>
      <c r="AC11" s="35">
        <f t="shared" si="8"/>
        <v>25750</v>
      </c>
      <c r="AD11" s="35">
        <f t="shared" si="9"/>
        <v>0</v>
      </c>
      <c r="AE11" s="35">
        <f t="shared" si="10"/>
        <v>0</v>
      </c>
      <c r="AF11" s="17"/>
      <c r="AG11" s="37">
        <f t="shared" si="11"/>
        <v>0</v>
      </c>
      <c r="AH11" s="37">
        <f t="shared" si="12"/>
        <v>0</v>
      </c>
      <c r="AI11" s="37">
        <f t="shared" si="13"/>
        <v>0</v>
      </c>
      <c r="AJ11" s="37">
        <f t="shared" si="14"/>
        <v>0</v>
      </c>
      <c r="AK11" s="17"/>
      <c r="AL11" s="22">
        <f t="shared" si="15"/>
        <v>0</v>
      </c>
      <c r="AM11" s="22">
        <f t="shared" si="16"/>
        <v>25750</v>
      </c>
      <c r="AN11" s="22">
        <f t="shared" si="17"/>
        <v>0</v>
      </c>
      <c r="AO11" s="22">
        <f t="shared" si="18"/>
        <v>0</v>
      </c>
      <c r="AP11" s="38">
        <f t="shared" si="19"/>
        <v>25750</v>
      </c>
    </row>
    <row r="12" spans="1:42" s="16" customFormat="1" x14ac:dyDescent="0.25">
      <c r="A12" s="19" t="s">
        <v>17</v>
      </c>
      <c r="B12" s="32" t="s">
        <v>28</v>
      </c>
      <c r="C12" s="28" t="s">
        <v>23</v>
      </c>
      <c r="D12" s="30" t="s">
        <v>56</v>
      </c>
      <c r="E12" s="42">
        <v>1</v>
      </c>
      <c r="F12" s="52">
        <v>4000</v>
      </c>
      <c r="G12" s="39"/>
      <c r="H12" s="51">
        <f t="shared" si="0"/>
        <v>4000</v>
      </c>
      <c r="I12" s="21"/>
      <c r="J12" s="21"/>
      <c r="K12" s="17"/>
      <c r="L12" s="35">
        <v>0</v>
      </c>
      <c r="M12" s="35">
        <f>H12</f>
        <v>4000</v>
      </c>
      <c r="N12" s="34">
        <v>0</v>
      </c>
      <c r="O12" s="34">
        <v>0</v>
      </c>
      <c r="P12" s="17"/>
      <c r="Q12" s="37"/>
      <c r="R12" s="37"/>
      <c r="S12" s="37"/>
      <c r="T12" s="37"/>
      <c r="U12" s="17"/>
      <c r="V12" s="22">
        <f t="shared" si="2"/>
        <v>0</v>
      </c>
      <c r="W12" s="22">
        <f t="shared" si="3"/>
        <v>4000</v>
      </c>
      <c r="X12" s="22">
        <f t="shared" si="4"/>
        <v>0</v>
      </c>
      <c r="Y12" s="22">
        <f t="shared" si="5"/>
        <v>0</v>
      </c>
      <c r="Z12" s="38">
        <f t="shared" si="6"/>
        <v>4000</v>
      </c>
      <c r="AB12" s="35">
        <f t="shared" si="7"/>
        <v>0</v>
      </c>
      <c r="AC12" s="35">
        <f t="shared" si="8"/>
        <v>4000</v>
      </c>
      <c r="AD12" s="35">
        <f t="shared" si="9"/>
        <v>0</v>
      </c>
      <c r="AE12" s="35">
        <f t="shared" si="10"/>
        <v>0</v>
      </c>
      <c r="AF12" s="17"/>
      <c r="AG12" s="37">
        <f t="shared" si="11"/>
        <v>0</v>
      </c>
      <c r="AH12" s="37">
        <f t="shared" si="12"/>
        <v>0</v>
      </c>
      <c r="AI12" s="37">
        <f t="shared" si="13"/>
        <v>0</v>
      </c>
      <c r="AJ12" s="37">
        <f t="shared" si="14"/>
        <v>0</v>
      </c>
      <c r="AK12" s="17"/>
      <c r="AL12" s="22">
        <f t="shared" si="15"/>
        <v>0</v>
      </c>
      <c r="AM12" s="22">
        <f t="shared" si="16"/>
        <v>4000</v>
      </c>
      <c r="AN12" s="22">
        <f t="shared" si="17"/>
        <v>0</v>
      </c>
      <c r="AO12" s="22">
        <f t="shared" si="18"/>
        <v>0</v>
      </c>
      <c r="AP12" s="38">
        <f t="shared" si="19"/>
        <v>4000</v>
      </c>
    </row>
    <row r="13" spans="1:42" s="16" customFormat="1" ht="30.6" x14ac:dyDescent="0.25">
      <c r="A13" s="19" t="s">
        <v>17</v>
      </c>
      <c r="B13" s="33" t="s">
        <v>29</v>
      </c>
      <c r="C13" s="28" t="s">
        <v>49</v>
      </c>
      <c r="D13" s="30" t="s">
        <v>57</v>
      </c>
      <c r="E13" s="42">
        <v>899</v>
      </c>
      <c r="F13" s="52">
        <v>574</v>
      </c>
      <c r="G13" s="39"/>
      <c r="H13" s="51">
        <f t="shared" si="0"/>
        <v>516026</v>
      </c>
      <c r="I13" s="21"/>
      <c r="J13" s="21"/>
      <c r="K13" s="17"/>
      <c r="L13" s="35">
        <v>0</v>
      </c>
      <c r="M13" s="35">
        <v>0</v>
      </c>
      <c r="N13" s="34">
        <f>H13</f>
        <v>516026</v>
      </c>
      <c r="O13" s="34">
        <v>0</v>
      </c>
      <c r="P13" s="17"/>
      <c r="Q13" s="37"/>
      <c r="R13" s="37"/>
      <c r="S13" s="37"/>
      <c r="T13" s="37"/>
      <c r="U13" s="17"/>
      <c r="V13" s="22">
        <f t="shared" si="2"/>
        <v>0</v>
      </c>
      <c r="W13" s="22">
        <f t="shared" si="3"/>
        <v>0</v>
      </c>
      <c r="X13" s="22">
        <f t="shared" si="4"/>
        <v>516026</v>
      </c>
      <c r="Y13" s="22">
        <f t="shared" si="5"/>
        <v>0</v>
      </c>
      <c r="Z13" s="38">
        <f t="shared" si="6"/>
        <v>516026</v>
      </c>
      <c r="AB13" s="35">
        <f t="shared" si="7"/>
        <v>0</v>
      </c>
      <c r="AC13" s="35">
        <f t="shared" si="8"/>
        <v>0</v>
      </c>
      <c r="AD13" s="35">
        <f t="shared" si="9"/>
        <v>516026</v>
      </c>
      <c r="AE13" s="35">
        <f t="shared" si="10"/>
        <v>0</v>
      </c>
      <c r="AF13" s="17"/>
      <c r="AG13" s="37">
        <f t="shared" si="11"/>
        <v>0</v>
      </c>
      <c r="AH13" s="37">
        <f t="shared" si="12"/>
        <v>0</v>
      </c>
      <c r="AI13" s="37">
        <f t="shared" si="13"/>
        <v>0</v>
      </c>
      <c r="AJ13" s="37">
        <f t="shared" si="14"/>
        <v>0</v>
      </c>
      <c r="AK13" s="17"/>
      <c r="AL13" s="22">
        <f t="shared" si="15"/>
        <v>0</v>
      </c>
      <c r="AM13" s="22">
        <f t="shared" si="16"/>
        <v>0</v>
      </c>
      <c r="AN13" s="22">
        <f t="shared" si="17"/>
        <v>516026</v>
      </c>
      <c r="AO13" s="22">
        <f t="shared" si="18"/>
        <v>0</v>
      </c>
      <c r="AP13" s="38">
        <f t="shared" si="19"/>
        <v>516026</v>
      </c>
    </row>
    <row r="14" spans="1:42" s="16" customFormat="1" ht="30.6" x14ac:dyDescent="0.25">
      <c r="A14" s="19" t="s">
        <v>17</v>
      </c>
      <c r="B14" s="33" t="s">
        <v>30</v>
      </c>
      <c r="C14" s="28" t="s">
        <v>49</v>
      </c>
      <c r="D14" s="30" t="s">
        <v>57</v>
      </c>
      <c r="E14" s="42">
        <v>665</v>
      </c>
      <c r="F14" s="52">
        <v>574</v>
      </c>
      <c r="G14" s="39"/>
      <c r="H14" s="51">
        <f t="shared" si="0"/>
        <v>381710</v>
      </c>
      <c r="I14" s="21"/>
      <c r="J14" s="21"/>
      <c r="K14" s="17"/>
      <c r="L14" s="35">
        <v>0</v>
      </c>
      <c r="M14" s="35">
        <v>0</v>
      </c>
      <c r="N14" s="34">
        <f>H14</f>
        <v>381710</v>
      </c>
      <c r="O14" s="34">
        <v>0</v>
      </c>
      <c r="P14" s="17"/>
      <c r="Q14" s="37"/>
      <c r="R14" s="37"/>
      <c r="S14" s="37"/>
      <c r="T14" s="37"/>
      <c r="U14" s="17"/>
      <c r="V14" s="22">
        <f t="shared" si="2"/>
        <v>0</v>
      </c>
      <c r="W14" s="22">
        <f t="shared" si="3"/>
        <v>0</v>
      </c>
      <c r="X14" s="22">
        <f t="shared" si="4"/>
        <v>381710</v>
      </c>
      <c r="Y14" s="22">
        <f t="shared" si="5"/>
        <v>0</v>
      </c>
      <c r="Z14" s="38">
        <f t="shared" si="6"/>
        <v>381710</v>
      </c>
      <c r="AB14" s="35">
        <f t="shared" si="7"/>
        <v>0</v>
      </c>
      <c r="AC14" s="35">
        <f t="shared" si="8"/>
        <v>0</v>
      </c>
      <c r="AD14" s="35">
        <f t="shared" si="9"/>
        <v>381710</v>
      </c>
      <c r="AE14" s="35">
        <f t="shared" si="10"/>
        <v>0</v>
      </c>
      <c r="AF14" s="17"/>
      <c r="AG14" s="37">
        <f t="shared" si="11"/>
        <v>0</v>
      </c>
      <c r="AH14" s="37">
        <f t="shared" si="12"/>
        <v>0</v>
      </c>
      <c r="AI14" s="37">
        <f t="shared" si="13"/>
        <v>0</v>
      </c>
      <c r="AJ14" s="37">
        <f t="shared" si="14"/>
        <v>0</v>
      </c>
      <c r="AK14" s="17"/>
      <c r="AL14" s="22">
        <f t="shared" si="15"/>
        <v>0</v>
      </c>
      <c r="AM14" s="22">
        <f t="shared" si="16"/>
        <v>0</v>
      </c>
      <c r="AN14" s="22">
        <f t="shared" si="17"/>
        <v>381710</v>
      </c>
      <c r="AO14" s="22">
        <f t="shared" si="18"/>
        <v>0</v>
      </c>
      <c r="AP14" s="38">
        <f t="shared" si="19"/>
        <v>381710</v>
      </c>
    </row>
    <row r="15" spans="1:42" s="16" customFormat="1" ht="30.6" x14ac:dyDescent="0.25">
      <c r="A15" s="19" t="s">
        <v>17</v>
      </c>
      <c r="B15" s="33" t="s">
        <v>31</v>
      </c>
      <c r="C15" s="28" t="s">
        <v>49</v>
      </c>
      <c r="D15" s="30" t="s">
        <v>57</v>
      </c>
      <c r="E15" s="42">
        <v>1198</v>
      </c>
      <c r="F15" s="52">
        <v>574</v>
      </c>
      <c r="G15" s="39"/>
      <c r="H15" s="51">
        <f t="shared" si="0"/>
        <v>687652</v>
      </c>
      <c r="I15" s="21"/>
      <c r="J15" s="21"/>
      <c r="K15" s="17"/>
      <c r="L15" s="35">
        <v>0</v>
      </c>
      <c r="M15" s="35">
        <v>0</v>
      </c>
      <c r="N15" s="34">
        <v>0</v>
      </c>
      <c r="O15" s="34">
        <f>H15</f>
        <v>687652</v>
      </c>
      <c r="P15" s="17"/>
      <c r="Q15" s="37"/>
      <c r="R15" s="37"/>
      <c r="S15" s="37"/>
      <c r="T15" s="37"/>
      <c r="U15" s="17"/>
      <c r="V15" s="22">
        <f t="shared" si="2"/>
        <v>0</v>
      </c>
      <c r="W15" s="22">
        <f t="shared" si="3"/>
        <v>0</v>
      </c>
      <c r="X15" s="22">
        <f t="shared" si="4"/>
        <v>0</v>
      </c>
      <c r="Y15" s="22">
        <f t="shared" si="5"/>
        <v>687652</v>
      </c>
      <c r="Z15" s="38">
        <f t="shared" si="6"/>
        <v>687652</v>
      </c>
      <c r="AB15" s="35">
        <f t="shared" si="7"/>
        <v>0</v>
      </c>
      <c r="AC15" s="35">
        <f t="shared" si="8"/>
        <v>0</v>
      </c>
      <c r="AD15" s="35">
        <f t="shared" si="9"/>
        <v>0</v>
      </c>
      <c r="AE15" s="35">
        <f t="shared" si="10"/>
        <v>687652</v>
      </c>
      <c r="AF15" s="17"/>
      <c r="AG15" s="37">
        <f t="shared" si="11"/>
        <v>0</v>
      </c>
      <c r="AH15" s="37">
        <f t="shared" si="12"/>
        <v>0</v>
      </c>
      <c r="AI15" s="37">
        <f t="shared" si="13"/>
        <v>0</v>
      </c>
      <c r="AJ15" s="37">
        <f t="shared" si="14"/>
        <v>0</v>
      </c>
      <c r="AK15" s="17"/>
      <c r="AL15" s="22">
        <f t="shared" si="15"/>
        <v>0</v>
      </c>
      <c r="AM15" s="22">
        <f t="shared" si="16"/>
        <v>0</v>
      </c>
      <c r="AN15" s="22">
        <f t="shared" si="17"/>
        <v>0</v>
      </c>
      <c r="AO15" s="22">
        <f t="shared" si="18"/>
        <v>687652</v>
      </c>
      <c r="AP15" s="38">
        <f t="shared" si="19"/>
        <v>687652</v>
      </c>
    </row>
    <row r="16" spans="1:42" s="16" customFormat="1" ht="40.799999999999997" x14ac:dyDescent="0.25">
      <c r="A16" s="19" t="s">
        <v>17</v>
      </c>
      <c r="B16" s="33" t="s">
        <v>32</v>
      </c>
      <c r="C16" s="28" t="s">
        <v>49</v>
      </c>
      <c r="D16" s="30" t="s">
        <v>58</v>
      </c>
      <c r="E16" s="42">
        <v>4</v>
      </c>
      <c r="F16" s="52">
        <v>9560</v>
      </c>
      <c r="G16" s="39"/>
      <c r="H16" s="51">
        <f t="shared" si="0"/>
        <v>38240</v>
      </c>
      <c r="I16" s="21"/>
      <c r="J16" s="21"/>
      <c r="K16" s="17"/>
      <c r="L16" s="35">
        <v>0</v>
      </c>
      <c r="M16" s="35">
        <f t="shared" ref="M16:M25" si="25">H16</f>
        <v>38240</v>
      </c>
      <c r="N16" s="34">
        <f>M16*1.05</f>
        <v>40152</v>
      </c>
      <c r="O16" s="34">
        <f>N16*1.05</f>
        <v>42159.6</v>
      </c>
      <c r="P16" s="17"/>
      <c r="Q16" s="37"/>
      <c r="R16" s="37"/>
      <c r="S16" s="37"/>
      <c r="T16" s="37"/>
      <c r="U16" s="17"/>
      <c r="V16" s="22">
        <f t="shared" si="2"/>
        <v>0</v>
      </c>
      <c r="W16" s="22">
        <f t="shared" si="3"/>
        <v>38240</v>
      </c>
      <c r="X16" s="22">
        <f t="shared" si="4"/>
        <v>40152</v>
      </c>
      <c r="Y16" s="22">
        <f t="shared" si="5"/>
        <v>42159.6</v>
      </c>
      <c r="Z16" s="38">
        <f t="shared" si="6"/>
        <v>120551.6</v>
      </c>
      <c r="AB16" s="35">
        <f t="shared" si="7"/>
        <v>0</v>
      </c>
      <c r="AC16" s="35">
        <f t="shared" si="8"/>
        <v>38240</v>
      </c>
      <c r="AD16" s="35">
        <f t="shared" si="9"/>
        <v>40152</v>
      </c>
      <c r="AE16" s="35">
        <f t="shared" si="10"/>
        <v>42159.6</v>
      </c>
      <c r="AF16" s="17"/>
      <c r="AG16" s="37">
        <f t="shared" si="11"/>
        <v>0</v>
      </c>
      <c r="AH16" s="37">
        <f t="shared" si="12"/>
        <v>0</v>
      </c>
      <c r="AI16" s="37">
        <f t="shared" si="13"/>
        <v>0</v>
      </c>
      <c r="AJ16" s="37">
        <f t="shared" si="14"/>
        <v>0</v>
      </c>
      <c r="AK16" s="17"/>
      <c r="AL16" s="22">
        <f t="shared" si="15"/>
        <v>0</v>
      </c>
      <c r="AM16" s="22">
        <f t="shared" si="16"/>
        <v>38240</v>
      </c>
      <c r="AN16" s="22">
        <f t="shared" si="17"/>
        <v>40152</v>
      </c>
      <c r="AO16" s="22">
        <f t="shared" si="18"/>
        <v>42159.6</v>
      </c>
      <c r="AP16" s="38">
        <f t="shared" si="19"/>
        <v>120551.6</v>
      </c>
    </row>
    <row r="17" spans="1:42" s="16" customFormat="1" ht="20.399999999999999" x14ac:dyDescent="0.25">
      <c r="A17" s="19" t="s">
        <v>17</v>
      </c>
      <c r="B17" s="33" t="s">
        <v>33</v>
      </c>
      <c r="C17" s="28" t="s">
        <v>49</v>
      </c>
      <c r="D17" s="30" t="s">
        <v>59</v>
      </c>
      <c r="E17" s="42">
        <v>1</v>
      </c>
      <c r="F17" s="52">
        <v>14118</v>
      </c>
      <c r="G17" s="39"/>
      <c r="H17" s="51">
        <f t="shared" si="0"/>
        <v>14118</v>
      </c>
      <c r="I17" s="21"/>
      <c r="J17" s="21"/>
      <c r="K17" s="17"/>
      <c r="L17" s="35">
        <v>0</v>
      </c>
      <c r="M17" s="35">
        <f t="shared" si="25"/>
        <v>14118</v>
      </c>
      <c r="N17" s="34">
        <v>0</v>
      </c>
      <c r="O17" s="34">
        <v>0</v>
      </c>
      <c r="P17" s="17"/>
      <c r="Q17" s="37"/>
      <c r="R17" s="37"/>
      <c r="S17" s="37"/>
      <c r="T17" s="37"/>
      <c r="U17" s="17"/>
      <c r="V17" s="22">
        <f t="shared" si="2"/>
        <v>0</v>
      </c>
      <c r="W17" s="22">
        <f t="shared" si="3"/>
        <v>14118</v>
      </c>
      <c r="X17" s="22">
        <f t="shared" si="4"/>
        <v>0</v>
      </c>
      <c r="Y17" s="22">
        <f t="shared" si="5"/>
        <v>0</v>
      </c>
      <c r="Z17" s="38">
        <f t="shared" si="6"/>
        <v>14118</v>
      </c>
      <c r="AB17" s="35">
        <f t="shared" si="7"/>
        <v>0</v>
      </c>
      <c r="AC17" s="35">
        <f t="shared" si="8"/>
        <v>14118</v>
      </c>
      <c r="AD17" s="35">
        <f t="shared" si="9"/>
        <v>0</v>
      </c>
      <c r="AE17" s="35">
        <f t="shared" si="10"/>
        <v>0</v>
      </c>
      <c r="AF17" s="17"/>
      <c r="AG17" s="37">
        <f t="shared" si="11"/>
        <v>0</v>
      </c>
      <c r="AH17" s="37">
        <f t="shared" si="12"/>
        <v>0</v>
      </c>
      <c r="AI17" s="37">
        <f t="shared" si="13"/>
        <v>0</v>
      </c>
      <c r="AJ17" s="37">
        <f t="shared" si="14"/>
        <v>0</v>
      </c>
      <c r="AK17" s="17"/>
      <c r="AL17" s="22">
        <f t="shared" si="15"/>
        <v>0</v>
      </c>
      <c r="AM17" s="22">
        <f t="shared" si="16"/>
        <v>14118</v>
      </c>
      <c r="AN17" s="22">
        <f t="shared" si="17"/>
        <v>0</v>
      </c>
      <c r="AO17" s="22">
        <f t="shared" si="18"/>
        <v>0</v>
      </c>
      <c r="AP17" s="38">
        <f t="shared" si="19"/>
        <v>14118</v>
      </c>
    </row>
    <row r="18" spans="1:42" s="16" customFormat="1" ht="30.6" x14ac:dyDescent="0.25">
      <c r="A18" s="19" t="s">
        <v>17</v>
      </c>
      <c r="B18" s="33" t="s">
        <v>34</v>
      </c>
      <c r="C18" s="28" t="s">
        <v>49</v>
      </c>
      <c r="D18" s="30" t="s">
        <v>60</v>
      </c>
      <c r="E18" s="42">
        <v>1</v>
      </c>
      <c r="F18" s="52">
        <v>7060</v>
      </c>
      <c r="G18" s="39"/>
      <c r="H18" s="51">
        <f t="shared" si="0"/>
        <v>7060</v>
      </c>
      <c r="I18" s="21"/>
      <c r="J18" s="21"/>
      <c r="K18" s="17"/>
      <c r="L18" s="35">
        <v>0</v>
      </c>
      <c r="M18" s="35">
        <f t="shared" si="25"/>
        <v>7060</v>
      </c>
      <c r="N18" s="34">
        <v>0</v>
      </c>
      <c r="O18" s="34">
        <v>0</v>
      </c>
      <c r="P18" s="17"/>
      <c r="Q18" s="37"/>
      <c r="R18" s="37"/>
      <c r="S18" s="37"/>
      <c r="T18" s="37"/>
      <c r="U18" s="17"/>
      <c r="V18" s="22">
        <f t="shared" si="2"/>
        <v>0</v>
      </c>
      <c r="W18" s="22">
        <f t="shared" si="3"/>
        <v>7060</v>
      </c>
      <c r="X18" s="22">
        <f t="shared" si="4"/>
        <v>0</v>
      </c>
      <c r="Y18" s="22">
        <f t="shared" si="5"/>
        <v>0</v>
      </c>
      <c r="Z18" s="38">
        <f t="shared" si="6"/>
        <v>7060</v>
      </c>
      <c r="AB18" s="35">
        <f t="shared" si="7"/>
        <v>0</v>
      </c>
      <c r="AC18" s="35">
        <f t="shared" si="8"/>
        <v>7060</v>
      </c>
      <c r="AD18" s="35">
        <f t="shared" si="9"/>
        <v>0</v>
      </c>
      <c r="AE18" s="35">
        <f t="shared" si="10"/>
        <v>0</v>
      </c>
      <c r="AF18" s="17"/>
      <c r="AG18" s="37">
        <f t="shared" si="11"/>
        <v>0</v>
      </c>
      <c r="AH18" s="37">
        <f t="shared" si="12"/>
        <v>0</v>
      </c>
      <c r="AI18" s="37">
        <f t="shared" si="13"/>
        <v>0</v>
      </c>
      <c r="AJ18" s="37">
        <f t="shared" si="14"/>
        <v>0</v>
      </c>
      <c r="AK18" s="17"/>
      <c r="AL18" s="22">
        <f t="shared" si="15"/>
        <v>0</v>
      </c>
      <c r="AM18" s="22">
        <f t="shared" si="16"/>
        <v>7060</v>
      </c>
      <c r="AN18" s="22">
        <f t="shared" si="17"/>
        <v>0</v>
      </c>
      <c r="AO18" s="22">
        <f t="shared" si="18"/>
        <v>0</v>
      </c>
      <c r="AP18" s="38">
        <f t="shared" si="19"/>
        <v>7060</v>
      </c>
    </row>
    <row r="19" spans="1:42" s="16" customFormat="1" ht="20.399999999999999" x14ac:dyDescent="0.25">
      <c r="A19" s="19" t="s">
        <v>17</v>
      </c>
      <c r="B19" s="33" t="s">
        <v>35</v>
      </c>
      <c r="C19" s="28" t="s">
        <v>49</v>
      </c>
      <c r="D19" s="30" t="s">
        <v>61</v>
      </c>
      <c r="E19" s="42">
        <v>2</v>
      </c>
      <c r="F19" s="52">
        <v>1000</v>
      </c>
      <c r="G19" s="39"/>
      <c r="H19" s="51">
        <f t="shared" si="0"/>
        <v>2000</v>
      </c>
      <c r="I19" s="21"/>
      <c r="J19" s="21"/>
      <c r="K19" s="17"/>
      <c r="L19" s="35">
        <v>0</v>
      </c>
      <c r="M19" s="35">
        <f t="shared" si="25"/>
        <v>2000</v>
      </c>
      <c r="N19" s="34">
        <f>M19*1.05</f>
        <v>2100</v>
      </c>
      <c r="O19" s="34">
        <f>N19*1.05</f>
        <v>2205</v>
      </c>
      <c r="P19" s="17"/>
      <c r="Q19" s="37"/>
      <c r="R19" s="37"/>
      <c r="S19" s="37"/>
      <c r="T19" s="37"/>
      <c r="U19" s="17"/>
      <c r="V19" s="22">
        <f t="shared" si="2"/>
        <v>0</v>
      </c>
      <c r="W19" s="22">
        <f t="shared" si="3"/>
        <v>2000</v>
      </c>
      <c r="X19" s="22">
        <f t="shared" si="4"/>
        <v>2100</v>
      </c>
      <c r="Y19" s="22">
        <f t="shared" si="5"/>
        <v>2205</v>
      </c>
      <c r="Z19" s="38">
        <f t="shared" si="6"/>
        <v>6305</v>
      </c>
      <c r="AB19" s="35">
        <f t="shared" si="7"/>
        <v>0</v>
      </c>
      <c r="AC19" s="35">
        <f t="shared" si="8"/>
        <v>2000</v>
      </c>
      <c r="AD19" s="35">
        <f t="shared" si="9"/>
        <v>2100</v>
      </c>
      <c r="AE19" s="35">
        <f t="shared" si="10"/>
        <v>2205</v>
      </c>
      <c r="AF19" s="17"/>
      <c r="AG19" s="37">
        <f t="shared" si="11"/>
        <v>0</v>
      </c>
      <c r="AH19" s="37">
        <f t="shared" si="12"/>
        <v>0</v>
      </c>
      <c r="AI19" s="37">
        <f t="shared" si="13"/>
        <v>0</v>
      </c>
      <c r="AJ19" s="37">
        <f t="shared" si="14"/>
        <v>0</v>
      </c>
      <c r="AK19" s="17"/>
      <c r="AL19" s="22">
        <f t="shared" si="15"/>
        <v>0</v>
      </c>
      <c r="AM19" s="22">
        <f t="shared" si="16"/>
        <v>2000</v>
      </c>
      <c r="AN19" s="22">
        <f t="shared" si="17"/>
        <v>2100</v>
      </c>
      <c r="AO19" s="22">
        <f t="shared" si="18"/>
        <v>2205</v>
      </c>
      <c r="AP19" s="38">
        <f t="shared" si="19"/>
        <v>6305</v>
      </c>
    </row>
    <row r="20" spans="1:42" s="16" customFormat="1" ht="71.400000000000006" x14ac:dyDescent="0.25">
      <c r="A20" s="19" t="s">
        <v>17</v>
      </c>
      <c r="B20" s="33" t="s">
        <v>36</v>
      </c>
      <c r="C20" s="28" t="s">
        <v>50</v>
      </c>
      <c r="D20" s="30" t="s">
        <v>62</v>
      </c>
      <c r="E20" s="42">
        <v>5</v>
      </c>
      <c r="F20" s="52">
        <v>49500</v>
      </c>
      <c r="G20" s="39"/>
      <c r="H20" s="51">
        <f t="shared" si="0"/>
        <v>247500</v>
      </c>
      <c r="I20" s="21"/>
      <c r="J20" s="21"/>
      <c r="K20" s="17"/>
      <c r="L20" s="35">
        <v>0</v>
      </c>
      <c r="M20" s="35">
        <f t="shared" si="25"/>
        <v>247500</v>
      </c>
      <c r="N20" s="34">
        <f>M20*1.05</f>
        <v>259875</v>
      </c>
      <c r="O20" s="34">
        <f>N20*1.05</f>
        <v>272868.75</v>
      </c>
      <c r="P20" s="17"/>
      <c r="Q20" s="37"/>
      <c r="R20" s="37"/>
      <c r="S20" s="37"/>
      <c r="T20" s="37"/>
      <c r="U20" s="17"/>
      <c r="V20" s="22">
        <f t="shared" si="2"/>
        <v>0</v>
      </c>
      <c r="W20" s="22">
        <f t="shared" si="3"/>
        <v>247500</v>
      </c>
      <c r="X20" s="22">
        <f t="shared" si="4"/>
        <v>259875</v>
      </c>
      <c r="Y20" s="22">
        <f t="shared" si="5"/>
        <v>272868.75</v>
      </c>
      <c r="Z20" s="38">
        <f t="shared" si="6"/>
        <v>780243.75</v>
      </c>
      <c r="AB20" s="35">
        <f t="shared" si="7"/>
        <v>0</v>
      </c>
      <c r="AC20" s="35">
        <f t="shared" si="8"/>
        <v>247500</v>
      </c>
      <c r="AD20" s="35">
        <f t="shared" si="9"/>
        <v>259875</v>
      </c>
      <c r="AE20" s="35">
        <f t="shared" si="10"/>
        <v>272868.75</v>
      </c>
      <c r="AF20" s="17"/>
      <c r="AG20" s="37">
        <f t="shared" si="11"/>
        <v>0</v>
      </c>
      <c r="AH20" s="37">
        <f t="shared" si="12"/>
        <v>0</v>
      </c>
      <c r="AI20" s="37">
        <f t="shared" si="13"/>
        <v>0</v>
      </c>
      <c r="AJ20" s="37">
        <f t="shared" si="14"/>
        <v>0</v>
      </c>
      <c r="AK20" s="17"/>
      <c r="AL20" s="22">
        <f t="shared" si="15"/>
        <v>0</v>
      </c>
      <c r="AM20" s="22">
        <f t="shared" si="16"/>
        <v>247500</v>
      </c>
      <c r="AN20" s="22">
        <f t="shared" si="17"/>
        <v>259875</v>
      </c>
      <c r="AO20" s="22">
        <f t="shared" si="18"/>
        <v>272868.75</v>
      </c>
      <c r="AP20" s="38">
        <f t="shared" si="19"/>
        <v>780243.75</v>
      </c>
    </row>
    <row r="21" spans="1:42" s="16" customFormat="1" ht="30.6" x14ac:dyDescent="0.25">
      <c r="A21" s="19" t="s">
        <v>17</v>
      </c>
      <c r="B21" s="33" t="s">
        <v>37</v>
      </c>
      <c r="C21" s="28" t="s">
        <v>50</v>
      </c>
      <c r="D21" s="30" t="s">
        <v>63</v>
      </c>
      <c r="E21" s="42">
        <v>1350</v>
      </c>
      <c r="F21" s="52">
        <v>35.299999999999997</v>
      </c>
      <c r="G21" s="39"/>
      <c r="H21" s="51">
        <f t="shared" si="0"/>
        <v>47654.999999999993</v>
      </c>
      <c r="I21" s="21"/>
      <c r="J21" s="21"/>
      <c r="K21" s="17"/>
      <c r="L21" s="35">
        <v>0</v>
      </c>
      <c r="M21" s="35">
        <f t="shared" si="25"/>
        <v>47654.999999999993</v>
      </c>
      <c r="N21" s="34">
        <v>0</v>
      </c>
      <c r="O21" s="34">
        <v>0</v>
      </c>
      <c r="P21" s="17"/>
      <c r="Q21" s="37"/>
      <c r="R21" s="37"/>
      <c r="S21" s="37"/>
      <c r="T21" s="37"/>
      <c r="U21" s="17"/>
      <c r="V21" s="22">
        <f t="shared" si="2"/>
        <v>0</v>
      </c>
      <c r="W21" s="22">
        <f t="shared" si="3"/>
        <v>47654.999999999993</v>
      </c>
      <c r="X21" s="22">
        <f t="shared" si="4"/>
        <v>0</v>
      </c>
      <c r="Y21" s="22">
        <f t="shared" si="5"/>
        <v>0</v>
      </c>
      <c r="Z21" s="38">
        <f t="shared" si="6"/>
        <v>47654.999999999993</v>
      </c>
      <c r="AB21" s="35">
        <f t="shared" si="7"/>
        <v>0</v>
      </c>
      <c r="AC21" s="35">
        <f t="shared" si="8"/>
        <v>47654.999999999993</v>
      </c>
      <c r="AD21" s="35">
        <f t="shared" si="9"/>
        <v>0</v>
      </c>
      <c r="AE21" s="35">
        <f t="shared" si="10"/>
        <v>0</v>
      </c>
      <c r="AF21" s="17"/>
      <c r="AG21" s="37">
        <f t="shared" si="11"/>
        <v>0</v>
      </c>
      <c r="AH21" s="37">
        <f t="shared" si="12"/>
        <v>0</v>
      </c>
      <c r="AI21" s="37">
        <f t="shared" si="13"/>
        <v>0</v>
      </c>
      <c r="AJ21" s="37">
        <f t="shared" si="14"/>
        <v>0</v>
      </c>
      <c r="AK21" s="17"/>
      <c r="AL21" s="22">
        <f t="shared" si="15"/>
        <v>0</v>
      </c>
      <c r="AM21" s="22">
        <f t="shared" si="16"/>
        <v>47654.999999999993</v>
      </c>
      <c r="AN21" s="22">
        <f t="shared" si="17"/>
        <v>0</v>
      </c>
      <c r="AO21" s="22">
        <f t="shared" si="18"/>
        <v>0</v>
      </c>
      <c r="AP21" s="38">
        <f t="shared" si="19"/>
        <v>47654.999999999993</v>
      </c>
    </row>
    <row r="22" spans="1:42" s="16" customFormat="1" ht="30.6" x14ac:dyDescent="0.25">
      <c r="A22" s="19" t="s">
        <v>17</v>
      </c>
      <c r="B22" s="33" t="s">
        <v>38</v>
      </c>
      <c r="C22" s="28" t="s">
        <v>50</v>
      </c>
      <c r="D22" s="30" t="s">
        <v>63</v>
      </c>
      <c r="E22" s="42">
        <v>1450</v>
      </c>
      <c r="F22" s="52">
        <v>36.700000000000003</v>
      </c>
      <c r="G22" s="39"/>
      <c r="H22" s="51">
        <f t="shared" si="0"/>
        <v>53215.000000000007</v>
      </c>
      <c r="I22" s="21"/>
      <c r="J22" s="21"/>
      <c r="K22" s="17"/>
      <c r="L22" s="35">
        <v>0</v>
      </c>
      <c r="M22" s="35">
        <f t="shared" si="25"/>
        <v>53215.000000000007</v>
      </c>
      <c r="N22" s="34">
        <v>0</v>
      </c>
      <c r="O22" s="34">
        <v>0</v>
      </c>
      <c r="P22" s="17"/>
      <c r="Q22" s="37"/>
      <c r="R22" s="37"/>
      <c r="S22" s="37"/>
      <c r="T22" s="37"/>
      <c r="U22" s="17"/>
      <c r="V22" s="22">
        <f t="shared" si="2"/>
        <v>0</v>
      </c>
      <c r="W22" s="22">
        <f t="shared" si="3"/>
        <v>53215.000000000007</v>
      </c>
      <c r="X22" s="22">
        <f t="shared" si="4"/>
        <v>0</v>
      </c>
      <c r="Y22" s="22">
        <f t="shared" si="5"/>
        <v>0</v>
      </c>
      <c r="Z22" s="38">
        <f t="shared" si="6"/>
        <v>53215.000000000007</v>
      </c>
      <c r="AB22" s="35">
        <f t="shared" si="7"/>
        <v>0</v>
      </c>
      <c r="AC22" s="35">
        <f t="shared" si="8"/>
        <v>53215.000000000007</v>
      </c>
      <c r="AD22" s="35">
        <f t="shared" si="9"/>
        <v>0</v>
      </c>
      <c r="AE22" s="35">
        <f t="shared" si="10"/>
        <v>0</v>
      </c>
      <c r="AF22" s="17"/>
      <c r="AG22" s="37">
        <f t="shared" si="11"/>
        <v>0</v>
      </c>
      <c r="AH22" s="37">
        <f t="shared" si="12"/>
        <v>0</v>
      </c>
      <c r="AI22" s="37">
        <f t="shared" si="13"/>
        <v>0</v>
      </c>
      <c r="AJ22" s="37">
        <f t="shared" si="14"/>
        <v>0</v>
      </c>
      <c r="AK22" s="17"/>
      <c r="AL22" s="22">
        <f t="shared" si="15"/>
        <v>0</v>
      </c>
      <c r="AM22" s="22">
        <f t="shared" si="16"/>
        <v>53215.000000000007</v>
      </c>
      <c r="AN22" s="22">
        <f t="shared" si="17"/>
        <v>0</v>
      </c>
      <c r="AO22" s="22">
        <f t="shared" si="18"/>
        <v>0</v>
      </c>
      <c r="AP22" s="38">
        <f t="shared" si="19"/>
        <v>53215.000000000007</v>
      </c>
    </row>
    <row r="23" spans="1:42" s="16" customFormat="1" ht="122.4" x14ac:dyDescent="0.25">
      <c r="A23" s="19" t="s">
        <v>17</v>
      </c>
      <c r="B23" s="33" t="s">
        <v>39</v>
      </c>
      <c r="C23" s="28" t="s">
        <v>50</v>
      </c>
      <c r="D23" s="30" t="s">
        <v>64</v>
      </c>
      <c r="E23" s="42">
        <v>3</v>
      </c>
      <c r="F23" s="52">
        <v>60000</v>
      </c>
      <c r="G23" s="39"/>
      <c r="H23" s="51">
        <f t="shared" si="0"/>
        <v>180000</v>
      </c>
      <c r="I23" s="21"/>
      <c r="J23" s="21"/>
      <c r="K23" s="17"/>
      <c r="L23" s="35">
        <v>0</v>
      </c>
      <c r="M23" s="35">
        <f t="shared" si="25"/>
        <v>180000</v>
      </c>
      <c r="N23" s="34">
        <v>0</v>
      </c>
      <c r="O23" s="34">
        <v>0</v>
      </c>
      <c r="P23" s="17"/>
      <c r="Q23" s="37"/>
      <c r="R23" s="37"/>
      <c r="S23" s="37"/>
      <c r="T23" s="37"/>
      <c r="U23" s="17"/>
      <c r="V23" s="22">
        <f t="shared" si="2"/>
        <v>0</v>
      </c>
      <c r="W23" s="22">
        <f t="shared" si="3"/>
        <v>180000</v>
      </c>
      <c r="X23" s="22">
        <f t="shared" si="4"/>
        <v>0</v>
      </c>
      <c r="Y23" s="22">
        <f t="shared" si="5"/>
        <v>0</v>
      </c>
      <c r="Z23" s="38">
        <f t="shared" si="6"/>
        <v>180000</v>
      </c>
      <c r="AB23" s="35">
        <f t="shared" si="7"/>
        <v>0</v>
      </c>
      <c r="AC23" s="35">
        <f t="shared" si="8"/>
        <v>180000</v>
      </c>
      <c r="AD23" s="35">
        <f t="shared" si="9"/>
        <v>0</v>
      </c>
      <c r="AE23" s="35">
        <f t="shared" si="10"/>
        <v>0</v>
      </c>
      <c r="AF23" s="17"/>
      <c r="AG23" s="37">
        <f t="shared" si="11"/>
        <v>0</v>
      </c>
      <c r="AH23" s="37">
        <f t="shared" si="12"/>
        <v>0</v>
      </c>
      <c r="AI23" s="37">
        <f t="shared" si="13"/>
        <v>0</v>
      </c>
      <c r="AJ23" s="37">
        <f t="shared" si="14"/>
        <v>0</v>
      </c>
      <c r="AK23" s="17"/>
      <c r="AL23" s="22">
        <f t="shared" si="15"/>
        <v>0</v>
      </c>
      <c r="AM23" s="22">
        <f t="shared" si="16"/>
        <v>180000</v>
      </c>
      <c r="AN23" s="22">
        <f t="shared" si="17"/>
        <v>0</v>
      </c>
      <c r="AO23" s="22">
        <f t="shared" si="18"/>
        <v>0</v>
      </c>
      <c r="AP23" s="38">
        <f t="shared" si="19"/>
        <v>180000</v>
      </c>
    </row>
    <row r="24" spans="1:42" s="16" customFormat="1" ht="81.599999999999994" x14ac:dyDescent="0.25">
      <c r="A24" s="19" t="s">
        <v>17</v>
      </c>
      <c r="B24" s="33" t="s">
        <v>40</v>
      </c>
      <c r="C24" s="28" t="s">
        <v>50</v>
      </c>
      <c r="D24" s="30" t="s">
        <v>65</v>
      </c>
      <c r="E24" s="42">
        <v>3</v>
      </c>
      <c r="F24" s="54">
        <v>60000</v>
      </c>
      <c r="G24" s="39"/>
      <c r="H24" s="51">
        <f t="shared" si="0"/>
        <v>180000</v>
      </c>
      <c r="I24" s="21"/>
      <c r="J24" s="21"/>
      <c r="K24" s="17"/>
      <c r="L24" s="35">
        <v>0</v>
      </c>
      <c r="M24" s="35">
        <f t="shared" si="25"/>
        <v>180000</v>
      </c>
      <c r="N24" s="34">
        <v>0</v>
      </c>
      <c r="O24" s="34">
        <v>0</v>
      </c>
      <c r="P24" s="17"/>
      <c r="Q24" s="37"/>
      <c r="R24" s="37"/>
      <c r="S24" s="37"/>
      <c r="T24" s="37"/>
      <c r="U24" s="17"/>
      <c r="V24" s="22">
        <f t="shared" si="2"/>
        <v>0</v>
      </c>
      <c r="W24" s="22">
        <f t="shared" si="3"/>
        <v>180000</v>
      </c>
      <c r="X24" s="22">
        <f t="shared" si="4"/>
        <v>0</v>
      </c>
      <c r="Y24" s="22">
        <f t="shared" si="5"/>
        <v>0</v>
      </c>
      <c r="Z24" s="38">
        <f t="shared" si="6"/>
        <v>180000</v>
      </c>
      <c r="AB24" s="35">
        <f t="shared" si="7"/>
        <v>0</v>
      </c>
      <c r="AC24" s="35">
        <f t="shared" si="8"/>
        <v>180000</v>
      </c>
      <c r="AD24" s="35">
        <f t="shared" si="9"/>
        <v>0</v>
      </c>
      <c r="AE24" s="35">
        <f t="shared" si="10"/>
        <v>0</v>
      </c>
      <c r="AF24" s="17"/>
      <c r="AG24" s="37">
        <f t="shared" si="11"/>
        <v>0</v>
      </c>
      <c r="AH24" s="37">
        <f t="shared" si="12"/>
        <v>0</v>
      </c>
      <c r="AI24" s="37">
        <f t="shared" si="13"/>
        <v>0</v>
      </c>
      <c r="AJ24" s="37">
        <f t="shared" si="14"/>
        <v>0</v>
      </c>
      <c r="AK24" s="17"/>
      <c r="AL24" s="22">
        <f t="shared" si="15"/>
        <v>0</v>
      </c>
      <c r="AM24" s="22">
        <f t="shared" si="16"/>
        <v>180000</v>
      </c>
      <c r="AN24" s="22">
        <f t="shared" si="17"/>
        <v>0</v>
      </c>
      <c r="AO24" s="22">
        <f t="shared" si="18"/>
        <v>0</v>
      </c>
      <c r="AP24" s="38">
        <f t="shared" si="19"/>
        <v>180000</v>
      </c>
    </row>
    <row r="25" spans="1:42" s="16" customFormat="1" ht="20.399999999999999" x14ac:dyDescent="0.25">
      <c r="A25" s="19" t="s">
        <v>17</v>
      </c>
      <c r="B25" s="33" t="s">
        <v>41</v>
      </c>
      <c r="C25" s="28" t="s">
        <v>51</v>
      </c>
      <c r="D25" s="30" t="s">
        <v>66</v>
      </c>
      <c r="E25" s="42">
        <v>709091</v>
      </c>
      <c r="F25" s="54">
        <v>0.35</v>
      </c>
      <c r="G25" s="39"/>
      <c r="H25" s="51">
        <f t="shared" si="0"/>
        <v>248181.84999999998</v>
      </c>
      <c r="I25" s="21"/>
      <c r="J25" s="21"/>
      <c r="K25" s="17"/>
      <c r="L25" s="35">
        <v>0</v>
      </c>
      <c r="M25" s="35">
        <f t="shared" si="25"/>
        <v>248181.84999999998</v>
      </c>
      <c r="N25" s="34">
        <f>M25*1.05</f>
        <v>260590.94249999998</v>
      </c>
      <c r="O25" s="34">
        <f>N25*1.05</f>
        <v>273620.48962499999</v>
      </c>
      <c r="P25" s="17"/>
      <c r="Q25" s="37"/>
      <c r="R25" s="37"/>
      <c r="S25" s="37"/>
      <c r="T25" s="37"/>
      <c r="U25" s="17"/>
      <c r="V25" s="22">
        <f t="shared" si="2"/>
        <v>0</v>
      </c>
      <c r="W25" s="22">
        <f t="shared" si="3"/>
        <v>248181.84999999998</v>
      </c>
      <c r="X25" s="22">
        <f t="shared" si="4"/>
        <v>260590.94249999998</v>
      </c>
      <c r="Y25" s="22">
        <f t="shared" si="5"/>
        <v>273620.48962499999</v>
      </c>
      <c r="Z25" s="38">
        <f t="shared" si="6"/>
        <v>782393.28212499991</v>
      </c>
      <c r="AB25" s="35">
        <f t="shared" si="7"/>
        <v>0</v>
      </c>
      <c r="AC25" s="35">
        <f t="shared" si="8"/>
        <v>248181.84999999998</v>
      </c>
      <c r="AD25" s="35">
        <f t="shared" si="9"/>
        <v>260590.94249999998</v>
      </c>
      <c r="AE25" s="35">
        <f t="shared" si="10"/>
        <v>273620.48962499999</v>
      </c>
      <c r="AF25" s="17"/>
      <c r="AG25" s="37">
        <f t="shared" si="11"/>
        <v>0</v>
      </c>
      <c r="AH25" s="37">
        <f t="shared" si="12"/>
        <v>0</v>
      </c>
      <c r="AI25" s="37">
        <f t="shared" si="13"/>
        <v>0</v>
      </c>
      <c r="AJ25" s="37">
        <f t="shared" si="14"/>
        <v>0</v>
      </c>
      <c r="AK25" s="17"/>
      <c r="AL25" s="22">
        <f t="shared" si="15"/>
        <v>0</v>
      </c>
      <c r="AM25" s="22">
        <f t="shared" si="16"/>
        <v>248181.84999999998</v>
      </c>
      <c r="AN25" s="22">
        <f t="shared" si="17"/>
        <v>260590.94249999998</v>
      </c>
      <c r="AO25" s="22">
        <f t="shared" si="18"/>
        <v>273620.48962499999</v>
      </c>
      <c r="AP25" s="38">
        <f t="shared" si="19"/>
        <v>782393.28212499991</v>
      </c>
    </row>
    <row r="26" spans="1:42" s="16" customFormat="1" ht="20.399999999999999" x14ac:dyDescent="0.25">
      <c r="A26" s="19" t="s">
        <v>17</v>
      </c>
      <c r="B26" s="33" t="s">
        <v>42</v>
      </c>
      <c r="C26" s="28" t="s">
        <v>51</v>
      </c>
      <c r="D26" s="30" t="s">
        <v>67</v>
      </c>
      <c r="E26" s="42">
        <v>709091</v>
      </c>
      <c r="F26" s="54">
        <v>7.0000000000000007E-2</v>
      </c>
      <c r="G26" s="39"/>
      <c r="H26" s="51">
        <f>122019</f>
        <v>122019</v>
      </c>
      <c r="I26" s="21"/>
      <c r="J26" s="21"/>
      <c r="K26" s="17"/>
      <c r="L26" s="35">
        <v>0</v>
      </c>
      <c r="M26" s="35">
        <v>0</v>
      </c>
      <c r="N26" s="34">
        <v>0</v>
      </c>
      <c r="O26" s="34">
        <v>0</v>
      </c>
      <c r="P26" s="17"/>
      <c r="Q26" s="37">
        <f>J26</f>
        <v>0</v>
      </c>
      <c r="R26" s="37">
        <f>H26</f>
        <v>122019</v>
      </c>
      <c r="S26" s="37">
        <f>R26*1.05</f>
        <v>128119.95000000001</v>
      </c>
      <c r="T26" s="37">
        <f>S26*1.05</f>
        <v>134525.94750000001</v>
      </c>
      <c r="U26" s="17"/>
      <c r="V26" s="22">
        <f t="shared" ref="V26" si="26">L26+Q26</f>
        <v>0</v>
      </c>
      <c r="W26" s="22">
        <f t="shared" ref="W26" si="27">M26+R26</f>
        <v>122019</v>
      </c>
      <c r="X26" s="22">
        <f t="shared" ref="X26" si="28">N26+S26</f>
        <v>128119.95000000001</v>
      </c>
      <c r="Y26" s="22">
        <f t="shared" ref="Y26" si="29">O26+T26</f>
        <v>134525.94750000001</v>
      </c>
      <c r="Z26" s="38">
        <f t="shared" ref="Z26" si="30">SUM(V26:Y26)</f>
        <v>384664.89750000002</v>
      </c>
      <c r="AB26" s="35">
        <f t="shared" si="7"/>
        <v>0</v>
      </c>
      <c r="AC26" s="35">
        <f t="shared" si="8"/>
        <v>0</v>
      </c>
      <c r="AD26" s="35">
        <f t="shared" si="9"/>
        <v>0</v>
      </c>
      <c r="AE26" s="35">
        <f t="shared" si="10"/>
        <v>0</v>
      </c>
      <c r="AF26" s="17"/>
      <c r="AG26" s="37">
        <f t="shared" si="11"/>
        <v>0</v>
      </c>
      <c r="AH26" s="37">
        <f t="shared" si="12"/>
        <v>122019</v>
      </c>
      <c r="AI26" s="37">
        <f t="shared" si="13"/>
        <v>128119.95000000001</v>
      </c>
      <c r="AJ26" s="37">
        <f t="shared" si="14"/>
        <v>134525.94750000001</v>
      </c>
      <c r="AK26" s="17"/>
      <c r="AL26" s="22">
        <f t="shared" si="15"/>
        <v>0</v>
      </c>
      <c r="AM26" s="22">
        <f t="shared" si="16"/>
        <v>122019</v>
      </c>
      <c r="AN26" s="22">
        <f t="shared" si="17"/>
        <v>128119.95000000001</v>
      </c>
      <c r="AO26" s="22">
        <f t="shared" si="18"/>
        <v>134525.94750000001</v>
      </c>
      <c r="AP26" s="38">
        <f t="shared" si="19"/>
        <v>384664.89750000002</v>
      </c>
    </row>
    <row r="27" spans="1:42" s="16" customFormat="1" x14ac:dyDescent="0.25">
      <c r="A27" s="19" t="s">
        <v>17</v>
      </c>
      <c r="B27" s="33" t="s">
        <v>43</v>
      </c>
      <c r="C27" s="28" t="s">
        <v>52</v>
      </c>
      <c r="D27" s="30" t="s">
        <v>68</v>
      </c>
      <c r="E27" s="42">
        <v>1</v>
      </c>
      <c r="F27" s="54">
        <v>7500</v>
      </c>
      <c r="G27" s="39"/>
      <c r="H27" s="51">
        <f t="shared" ref="H27:H47" si="31">E27*F27</f>
        <v>7500</v>
      </c>
      <c r="I27" s="21"/>
      <c r="J27" s="21"/>
      <c r="K27" s="17"/>
      <c r="L27" s="35">
        <v>7500</v>
      </c>
      <c r="M27" s="35">
        <v>0</v>
      </c>
      <c r="N27" s="34">
        <v>0</v>
      </c>
      <c r="O27" s="34">
        <v>0</v>
      </c>
      <c r="P27" s="17"/>
      <c r="Q27" s="37"/>
      <c r="R27" s="37"/>
      <c r="S27" s="37"/>
      <c r="T27" s="37"/>
      <c r="U27" s="17"/>
      <c r="V27" s="22">
        <f t="shared" si="2"/>
        <v>7500</v>
      </c>
      <c r="W27" s="22">
        <f t="shared" si="3"/>
        <v>0</v>
      </c>
      <c r="X27" s="22">
        <f t="shared" si="4"/>
        <v>0</v>
      </c>
      <c r="Y27" s="22">
        <f t="shared" si="5"/>
        <v>0</v>
      </c>
      <c r="Z27" s="38">
        <f t="shared" si="6"/>
        <v>7500</v>
      </c>
      <c r="AB27" s="35">
        <f t="shared" si="7"/>
        <v>7500</v>
      </c>
      <c r="AC27" s="35">
        <f t="shared" si="8"/>
        <v>0</v>
      </c>
      <c r="AD27" s="35">
        <f t="shared" si="9"/>
        <v>0</v>
      </c>
      <c r="AE27" s="35">
        <f t="shared" si="10"/>
        <v>0</v>
      </c>
      <c r="AF27" s="17"/>
      <c r="AG27" s="37">
        <f t="shared" si="11"/>
        <v>0</v>
      </c>
      <c r="AH27" s="37">
        <f t="shared" si="12"/>
        <v>0</v>
      </c>
      <c r="AI27" s="37">
        <f t="shared" si="13"/>
        <v>0</v>
      </c>
      <c r="AJ27" s="37">
        <f t="shared" si="14"/>
        <v>0</v>
      </c>
      <c r="AK27" s="17"/>
      <c r="AL27" s="22">
        <f t="shared" si="15"/>
        <v>7500</v>
      </c>
      <c r="AM27" s="22">
        <f t="shared" si="16"/>
        <v>0</v>
      </c>
      <c r="AN27" s="22">
        <f t="shared" si="17"/>
        <v>0</v>
      </c>
      <c r="AO27" s="22">
        <f t="shared" si="18"/>
        <v>0</v>
      </c>
      <c r="AP27" s="38">
        <f t="shared" si="19"/>
        <v>7500</v>
      </c>
    </row>
    <row r="28" spans="1:42" s="16" customFormat="1" x14ac:dyDescent="0.25">
      <c r="A28" s="19" t="s">
        <v>17</v>
      </c>
      <c r="B28" s="33" t="s">
        <v>44</v>
      </c>
      <c r="C28" s="28" t="s">
        <v>52</v>
      </c>
      <c r="D28" s="30" t="s">
        <v>68</v>
      </c>
      <c r="E28" s="42">
        <v>1</v>
      </c>
      <c r="F28" s="54">
        <v>1500</v>
      </c>
      <c r="G28" s="39"/>
      <c r="H28" s="51">
        <f t="shared" si="31"/>
        <v>1500</v>
      </c>
      <c r="I28" s="21"/>
      <c r="J28" s="21"/>
      <c r="K28" s="17"/>
      <c r="L28" s="35">
        <v>0</v>
      </c>
      <c r="M28" s="35">
        <v>0</v>
      </c>
      <c r="N28" s="34">
        <v>0</v>
      </c>
      <c r="O28" s="34">
        <v>0</v>
      </c>
      <c r="P28" s="17"/>
      <c r="Q28" s="37">
        <f>H28</f>
        <v>1500</v>
      </c>
      <c r="R28" s="37">
        <f>Q28*1.05</f>
        <v>1575</v>
      </c>
      <c r="S28" s="37">
        <f t="shared" ref="S28:T28" si="32">R28*1.05</f>
        <v>1653.75</v>
      </c>
      <c r="T28" s="37">
        <f t="shared" si="32"/>
        <v>1736.4375</v>
      </c>
      <c r="U28" s="17"/>
      <c r="V28" s="22">
        <f t="shared" ref="V28:V32" si="33">L28+Q28</f>
        <v>1500</v>
      </c>
      <c r="W28" s="22">
        <f t="shared" ref="W28:W32" si="34">M28+R28</f>
        <v>1575</v>
      </c>
      <c r="X28" s="22">
        <f t="shared" ref="X28:X32" si="35">N28+S28</f>
        <v>1653.75</v>
      </c>
      <c r="Y28" s="22">
        <f t="shared" ref="Y28:Y32" si="36">O28+T28</f>
        <v>1736.4375</v>
      </c>
      <c r="Z28" s="38">
        <f t="shared" ref="Z28:Z32" si="37">SUM(V28:Y28)</f>
        <v>6465.1875</v>
      </c>
      <c r="AB28" s="35">
        <f t="shared" si="7"/>
        <v>0</v>
      </c>
      <c r="AC28" s="35">
        <f t="shared" si="8"/>
        <v>0</v>
      </c>
      <c r="AD28" s="35">
        <f t="shared" si="9"/>
        <v>0</v>
      </c>
      <c r="AE28" s="35">
        <f t="shared" si="10"/>
        <v>0</v>
      </c>
      <c r="AF28" s="17"/>
      <c r="AG28" s="37">
        <f t="shared" si="11"/>
        <v>1500</v>
      </c>
      <c r="AH28" s="37">
        <f t="shared" si="12"/>
        <v>1575</v>
      </c>
      <c r="AI28" s="37">
        <f t="shared" si="13"/>
        <v>1653.75</v>
      </c>
      <c r="AJ28" s="37">
        <f t="shared" si="14"/>
        <v>1736.4375</v>
      </c>
      <c r="AK28" s="17"/>
      <c r="AL28" s="22">
        <f t="shared" si="15"/>
        <v>1500</v>
      </c>
      <c r="AM28" s="22">
        <f t="shared" si="16"/>
        <v>1575</v>
      </c>
      <c r="AN28" s="22">
        <f t="shared" si="17"/>
        <v>1653.75</v>
      </c>
      <c r="AO28" s="22">
        <f t="shared" si="18"/>
        <v>1736.4375</v>
      </c>
      <c r="AP28" s="38">
        <f t="shared" si="19"/>
        <v>6465.1875</v>
      </c>
    </row>
    <row r="29" spans="1:42" s="16" customFormat="1" x14ac:dyDescent="0.25">
      <c r="A29" s="19" t="s">
        <v>17</v>
      </c>
      <c r="B29" s="33" t="s">
        <v>45</v>
      </c>
      <c r="C29" s="28" t="s">
        <v>52</v>
      </c>
      <c r="D29" s="30" t="s">
        <v>68</v>
      </c>
      <c r="E29" s="42">
        <v>600</v>
      </c>
      <c r="F29" s="54">
        <v>588</v>
      </c>
      <c r="G29" s="39"/>
      <c r="H29" s="51">
        <f t="shared" si="31"/>
        <v>352800</v>
      </c>
      <c r="I29" s="21"/>
      <c r="J29" s="21"/>
      <c r="K29" s="17"/>
      <c r="L29" s="35">
        <v>352800</v>
      </c>
      <c r="M29" s="35">
        <v>0</v>
      </c>
      <c r="N29" s="34">
        <v>0</v>
      </c>
      <c r="O29" s="34">
        <v>0</v>
      </c>
      <c r="P29" s="17"/>
      <c r="Q29" s="37"/>
      <c r="R29" s="37"/>
      <c r="S29" s="37"/>
      <c r="T29" s="37"/>
      <c r="U29" s="17"/>
      <c r="V29" s="22">
        <f t="shared" si="33"/>
        <v>352800</v>
      </c>
      <c r="W29" s="22">
        <f t="shared" si="34"/>
        <v>0</v>
      </c>
      <c r="X29" s="22">
        <f t="shared" si="35"/>
        <v>0</v>
      </c>
      <c r="Y29" s="22">
        <f t="shared" si="36"/>
        <v>0</v>
      </c>
      <c r="Z29" s="38">
        <f t="shared" si="37"/>
        <v>352800</v>
      </c>
      <c r="AB29" s="35">
        <f t="shared" si="7"/>
        <v>352800</v>
      </c>
      <c r="AC29" s="35">
        <f t="shared" si="8"/>
        <v>0</v>
      </c>
      <c r="AD29" s="35">
        <f t="shared" si="9"/>
        <v>0</v>
      </c>
      <c r="AE29" s="35">
        <f t="shared" si="10"/>
        <v>0</v>
      </c>
      <c r="AF29" s="17"/>
      <c r="AG29" s="37">
        <f t="shared" si="11"/>
        <v>0</v>
      </c>
      <c r="AH29" s="37">
        <f t="shared" si="12"/>
        <v>0</v>
      </c>
      <c r="AI29" s="37">
        <f t="shared" si="13"/>
        <v>0</v>
      </c>
      <c r="AJ29" s="37">
        <f t="shared" si="14"/>
        <v>0</v>
      </c>
      <c r="AK29" s="17"/>
      <c r="AL29" s="22">
        <f t="shared" si="15"/>
        <v>352800</v>
      </c>
      <c r="AM29" s="22">
        <f t="shared" si="16"/>
        <v>0</v>
      </c>
      <c r="AN29" s="22">
        <f t="shared" si="17"/>
        <v>0</v>
      </c>
      <c r="AO29" s="22">
        <f t="shared" si="18"/>
        <v>0</v>
      </c>
      <c r="AP29" s="38">
        <f t="shared" si="19"/>
        <v>352800</v>
      </c>
    </row>
    <row r="30" spans="1:42" s="16" customFormat="1" x14ac:dyDescent="0.25">
      <c r="A30" s="19" t="s">
        <v>17</v>
      </c>
      <c r="B30" s="33" t="s">
        <v>46</v>
      </c>
      <c r="C30" s="28" t="s">
        <v>52</v>
      </c>
      <c r="D30" s="30" t="s">
        <v>68</v>
      </c>
      <c r="E30" s="42">
        <v>600</v>
      </c>
      <c r="F30" s="54">
        <v>117.6</v>
      </c>
      <c r="G30" s="39"/>
      <c r="H30" s="51">
        <f t="shared" si="31"/>
        <v>70560</v>
      </c>
      <c r="I30" s="21"/>
      <c r="J30" s="21"/>
      <c r="K30" s="17"/>
      <c r="L30" s="35"/>
      <c r="M30" s="35"/>
      <c r="N30" s="34"/>
      <c r="O30" s="34"/>
      <c r="P30" s="17"/>
      <c r="Q30" s="37">
        <f>H30</f>
        <v>70560</v>
      </c>
      <c r="R30" s="37">
        <f>Q30*1.05</f>
        <v>74088</v>
      </c>
      <c r="S30" s="37">
        <f t="shared" ref="S30:T30" si="38">R30*1.05</f>
        <v>77792.400000000009</v>
      </c>
      <c r="T30" s="37">
        <f t="shared" si="38"/>
        <v>81682.020000000019</v>
      </c>
      <c r="U30" s="17"/>
      <c r="V30" s="22">
        <f t="shared" si="33"/>
        <v>70560</v>
      </c>
      <c r="W30" s="22">
        <f t="shared" si="34"/>
        <v>74088</v>
      </c>
      <c r="X30" s="22">
        <f t="shared" si="35"/>
        <v>77792.400000000009</v>
      </c>
      <c r="Y30" s="22">
        <f t="shared" si="36"/>
        <v>81682.020000000019</v>
      </c>
      <c r="Z30" s="38">
        <f t="shared" si="37"/>
        <v>304122.42000000004</v>
      </c>
      <c r="AB30" s="35">
        <f t="shared" si="7"/>
        <v>0</v>
      </c>
      <c r="AC30" s="35">
        <f t="shared" si="8"/>
        <v>0</v>
      </c>
      <c r="AD30" s="35">
        <f t="shared" si="9"/>
        <v>0</v>
      </c>
      <c r="AE30" s="35">
        <f t="shared" si="10"/>
        <v>0</v>
      </c>
      <c r="AF30" s="17"/>
      <c r="AG30" s="37">
        <f t="shared" si="11"/>
        <v>70560</v>
      </c>
      <c r="AH30" s="37">
        <f t="shared" si="12"/>
        <v>74088</v>
      </c>
      <c r="AI30" s="37">
        <f t="shared" si="13"/>
        <v>77792.400000000009</v>
      </c>
      <c r="AJ30" s="37">
        <f t="shared" si="14"/>
        <v>81682.020000000019</v>
      </c>
      <c r="AK30" s="17"/>
      <c r="AL30" s="22">
        <f t="shared" si="15"/>
        <v>70560</v>
      </c>
      <c r="AM30" s="22">
        <f t="shared" si="16"/>
        <v>74088</v>
      </c>
      <c r="AN30" s="22">
        <f t="shared" si="17"/>
        <v>77792.400000000009</v>
      </c>
      <c r="AO30" s="22">
        <f t="shared" si="18"/>
        <v>81682.020000000019</v>
      </c>
      <c r="AP30" s="38">
        <f t="shared" si="19"/>
        <v>304122.42000000004</v>
      </c>
    </row>
    <row r="31" spans="1:42" s="16" customFormat="1" x14ac:dyDescent="0.25">
      <c r="A31" s="19" t="s">
        <v>17</v>
      </c>
      <c r="B31" s="33" t="s">
        <v>47</v>
      </c>
      <c r="C31" s="28" t="s">
        <v>53</v>
      </c>
      <c r="D31" s="30" t="s">
        <v>68</v>
      </c>
      <c r="E31" s="42">
        <v>140</v>
      </c>
      <c r="F31" s="54">
        <v>676.6</v>
      </c>
      <c r="G31" s="39"/>
      <c r="H31" s="51">
        <f t="shared" si="31"/>
        <v>94724</v>
      </c>
      <c r="I31" s="21"/>
      <c r="J31" s="21"/>
      <c r="K31" s="17"/>
      <c r="L31" s="35">
        <f>H31</f>
        <v>94724</v>
      </c>
      <c r="M31" s="35">
        <v>0</v>
      </c>
      <c r="N31" s="34">
        <v>0</v>
      </c>
      <c r="O31" s="34">
        <v>0</v>
      </c>
      <c r="P31" s="17"/>
      <c r="Q31" s="37"/>
      <c r="R31" s="37"/>
      <c r="S31" s="37"/>
      <c r="T31" s="37"/>
      <c r="U31" s="17"/>
      <c r="V31" s="22">
        <f t="shared" si="33"/>
        <v>94724</v>
      </c>
      <c r="W31" s="22">
        <f t="shared" si="34"/>
        <v>0</v>
      </c>
      <c r="X31" s="22">
        <f t="shared" si="35"/>
        <v>0</v>
      </c>
      <c r="Y31" s="22">
        <f t="shared" si="36"/>
        <v>0</v>
      </c>
      <c r="Z31" s="38">
        <f t="shared" si="37"/>
        <v>94724</v>
      </c>
      <c r="AB31" s="35">
        <f t="shared" si="7"/>
        <v>94724</v>
      </c>
      <c r="AC31" s="35">
        <f t="shared" si="8"/>
        <v>0</v>
      </c>
      <c r="AD31" s="35">
        <f t="shared" si="9"/>
        <v>0</v>
      </c>
      <c r="AE31" s="35">
        <f t="shared" si="10"/>
        <v>0</v>
      </c>
      <c r="AF31" s="17"/>
      <c r="AG31" s="37">
        <f t="shared" si="11"/>
        <v>0</v>
      </c>
      <c r="AH31" s="37">
        <f t="shared" si="12"/>
        <v>0</v>
      </c>
      <c r="AI31" s="37">
        <f t="shared" si="13"/>
        <v>0</v>
      </c>
      <c r="AJ31" s="37">
        <f t="shared" si="14"/>
        <v>0</v>
      </c>
      <c r="AK31" s="17"/>
      <c r="AL31" s="22">
        <f t="shared" si="15"/>
        <v>94724</v>
      </c>
      <c r="AM31" s="22">
        <f t="shared" si="16"/>
        <v>0</v>
      </c>
      <c r="AN31" s="22">
        <f t="shared" si="17"/>
        <v>0</v>
      </c>
      <c r="AO31" s="22">
        <f t="shared" si="18"/>
        <v>0</v>
      </c>
      <c r="AP31" s="38">
        <f t="shared" si="19"/>
        <v>94724</v>
      </c>
    </row>
    <row r="32" spans="1:42" s="16" customFormat="1" x14ac:dyDescent="0.25">
      <c r="A32" s="19" t="s">
        <v>17</v>
      </c>
      <c r="B32" s="33" t="s">
        <v>48</v>
      </c>
      <c r="C32" s="28" t="s">
        <v>53</v>
      </c>
      <c r="D32" s="30" t="s">
        <v>68</v>
      </c>
      <c r="E32" s="42">
        <v>140</v>
      </c>
      <c r="F32" s="54">
        <v>136</v>
      </c>
      <c r="G32" s="39"/>
      <c r="H32" s="51">
        <f t="shared" si="31"/>
        <v>19040</v>
      </c>
      <c r="I32" s="21"/>
      <c r="J32" s="21"/>
      <c r="K32" s="17"/>
      <c r="L32" s="35"/>
      <c r="M32" s="35"/>
      <c r="N32" s="34"/>
      <c r="O32" s="34"/>
      <c r="P32" s="17"/>
      <c r="Q32" s="37">
        <f>H32</f>
        <v>19040</v>
      </c>
      <c r="R32" s="37">
        <f>Q32*1.05</f>
        <v>19992</v>
      </c>
      <c r="S32" s="37">
        <f t="shared" ref="S32:T32" si="39">R32*1.05</f>
        <v>20991.600000000002</v>
      </c>
      <c r="T32" s="37">
        <f t="shared" si="39"/>
        <v>22041.180000000004</v>
      </c>
      <c r="U32" s="17"/>
      <c r="V32" s="22">
        <f t="shared" si="33"/>
        <v>19040</v>
      </c>
      <c r="W32" s="22">
        <f t="shared" si="34"/>
        <v>19992</v>
      </c>
      <c r="X32" s="22">
        <f t="shared" si="35"/>
        <v>20991.600000000002</v>
      </c>
      <c r="Y32" s="22">
        <f t="shared" si="36"/>
        <v>22041.180000000004</v>
      </c>
      <c r="Z32" s="38">
        <f t="shared" si="37"/>
        <v>82064.780000000013</v>
      </c>
      <c r="AB32" s="35">
        <f t="shared" si="7"/>
        <v>0</v>
      </c>
      <c r="AC32" s="35">
        <f t="shared" si="8"/>
        <v>0</v>
      </c>
      <c r="AD32" s="35">
        <f t="shared" si="9"/>
        <v>0</v>
      </c>
      <c r="AE32" s="35">
        <f t="shared" si="10"/>
        <v>0</v>
      </c>
      <c r="AF32" s="17"/>
      <c r="AG32" s="37">
        <f t="shared" si="11"/>
        <v>19040</v>
      </c>
      <c r="AH32" s="37">
        <f t="shared" si="12"/>
        <v>19992</v>
      </c>
      <c r="AI32" s="37">
        <f t="shared" si="13"/>
        <v>20991.600000000002</v>
      </c>
      <c r="AJ32" s="37">
        <f t="shared" si="14"/>
        <v>22041.180000000004</v>
      </c>
      <c r="AK32" s="17"/>
      <c r="AL32" s="22">
        <f t="shared" si="15"/>
        <v>19040</v>
      </c>
      <c r="AM32" s="22">
        <f t="shared" si="16"/>
        <v>19992</v>
      </c>
      <c r="AN32" s="22">
        <f t="shared" si="17"/>
        <v>20991.600000000002</v>
      </c>
      <c r="AO32" s="22">
        <f t="shared" si="18"/>
        <v>22041.180000000004</v>
      </c>
      <c r="AP32" s="38">
        <f t="shared" si="19"/>
        <v>82064.780000000013</v>
      </c>
    </row>
    <row r="33" spans="1:42" s="16" customFormat="1" ht="20.399999999999999" x14ac:dyDescent="0.25">
      <c r="A33" s="19" t="s">
        <v>17</v>
      </c>
      <c r="B33" s="33" t="s">
        <v>73</v>
      </c>
      <c r="C33" s="28" t="s">
        <v>88</v>
      </c>
      <c r="D33" s="30" t="s">
        <v>91</v>
      </c>
      <c r="E33" s="42">
        <v>20</v>
      </c>
      <c r="F33" s="54">
        <v>70.722222222222214</v>
      </c>
      <c r="G33" s="39"/>
      <c r="H33" s="51">
        <f t="shared" si="31"/>
        <v>1414.4444444444443</v>
      </c>
      <c r="I33" s="21"/>
      <c r="J33" s="21"/>
      <c r="K33" s="17"/>
      <c r="L33" s="35">
        <f>H33</f>
        <v>1414.4444444444443</v>
      </c>
      <c r="M33" s="35">
        <f>L33*1.1</f>
        <v>1555.8888888888889</v>
      </c>
      <c r="N33" s="34">
        <f t="shared" ref="N33:O33" si="40">M33*1.1</f>
        <v>1711.4777777777779</v>
      </c>
      <c r="O33" s="34">
        <f t="shared" si="40"/>
        <v>1882.6255555555558</v>
      </c>
      <c r="P33" s="17"/>
      <c r="Q33" s="37"/>
      <c r="R33" s="37"/>
      <c r="S33" s="37"/>
      <c r="T33" s="37"/>
      <c r="U33" s="17"/>
      <c r="V33" s="22">
        <f t="shared" ref="V33:V38" si="41">L33+Q33</f>
        <v>1414.4444444444443</v>
      </c>
      <c r="W33" s="22">
        <f t="shared" ref="W33:W38" si="42">M33+R33</f>
        <v>1555.8888888888889</v>
      </c>
      <c r="X33" s="22">
        <f t="shared" ref="X33:X38" si="43">N33+S33</f>
        <v>1711.4777777777779</v>
      </c>
      <c r="Y33" s="22">
        <f t="shared" ref="Y33:Y38" si="44">O33+T33</f>
        <v>1882.6255555555558</v>
      </c>
      <c r="Z33" s="38">
        <f t="shared" ref="Z33:Z38" si="45">SUM(V33:Y33)</f>
        <v>6564.4366666666665</v>
      </c>
      <c r="AB33" s="35">
        <f t="shared" si="7"/>
        <v>1414.4444444444443</v>
      </c>
      <c r="AC33" s="35">
        <f t="shared" si="8"/>
        <v>1555.8888888888889</v>
      </c>
      <c r="AD33" s="35">
        <f t="shared" si="9"/>
        <v>1711.4777777777779</v>
      </c>
      <c r="AE33" s="35">
        <f t="shared" si="10"/>
        <v>1882.6255555555558</v>
      </c>
      <c r="AF33" s="17"/>
      <c r="AG33" s="37">
        <f t="shared" si="11"/>
        <v>0</v>
      </c>
      <c r="AH33" s="37">
        <f t="shared" si="12"/>
        <v>0</v>
      </c>
      <c r="AI33" s="37">
        <f t="shared" si="13"/>
        <v>0</v>
      </c>
      <c r="AJ33" s="37">
        <f t="shared" si="14"/>
        <v>0</v>
      </c>
      <c r="AK33" s="17"/>
      <c r="AL33" s="22">
        <f t="shared" si="15"/>
        <v>1414.4444444444443</v>
      </c>
      <c r="AM33" s="22">
        <f t="shared" si="16"/>
        <v>1555.8888888888889</v>
      </c>
      <c r="AN33" s="22">
        <f t="shared" si="17"/>
        <v>1711.4777777777779</v>
      </c>
      <c r="AO33" s="22">
        <f t="shared" si="18"/>
        <v>1882.6255555555558</v>
      </c>
      <c r="AP33" s="38">
        <f t="shared" si="19"/>
        <v>6564.4366666666665</v>
      </c>
    </row>
    <row r="34" spans="1:42" s="16" customFormat="1" ht="20.399999999999999" x14ac:dyDescent="0.25">
      <c r="A34" s="19" t="s">
        <v>17</v>
      </c>
      <c r="B34" s="33" t="s">
        <v>74</v>
      </c>
      <c r="C34" s="28" t="s">
        <v>88</v>
      </c>
      <c r="D34" s="30" t="s">
        <v>91</v>
      </c>
      <c r="E34" s="42">
        <v>20</v>
      </c>
      <c r="F34" s="54">
        <v>166.39999999999998</v>
      </c>
      <c r="G34" s="39"/>
      <c r="H34" s="51">
        <f t="shared" si="31"/>
        <v>3327.9999999999995</v>
      </c>
      <c r="I34" s="21"/>
      <c r="J34" s="21"/>
      <c r="K34" s="17"/>
      <c r="L34" s="35">
        <f t="shared" ref="L34:L45" si="46">H34</f>
        <v>3327.9999999999995</v>
      </c>
      <c r="M34" s="35">
        <f t="shared" ref="M34:O34" si="47">L34*1.1</f>
        <v>3660.7999999999997</v>
      </c>
      <c r="N34" s="34">
        <f t="shared" si="47"/>
        <v>4026.88</v>
      </c>
      <c r="O34" s="34">
        <f t="shared" si="47"/>
        <v>4429.5680000000002</v>
      </c>
      <c r="P34" s="17"/>
      <c r="Q34" s="37"/>
      <c r="R34" s="37"/>
      <c r="S34" s="37"/>
      <c r="T34" s="37"/>
      <c r="U34" s="17"/>
      <c r="V34" s="22">
        <f t="shared" si="41"/>
        <v>3327.9999999999995</v>
      </c>
      <c r="W34" s="22">
        <f t="shared" si="42"/>
        <v>3660.7999999999997</v>
      </c>
      <c r="X34" s="22">
        <f t="shared" si="43"/>
        <v>4026.88</v>
      </c>
      <c r="Y34" s="22">
        <f t="shared" si="44"/>
        <v>4429.5680000000002</v>
      </c>
      <c r="Z34" s="38">
        <f t="shared" si="45"/>
        <v>15445.248</v>
      </c>
      <c r="AB34" s="35">
        <f t="shared" si="7"/>
        <v>3327.9999999999995</v>
      </c>
      <c r="AC34" s="35">
        <f t="shared" si="8"/>
        <v>3660.7999999999997</v>
      </c>
      <c r="AD34" s="35">
        <f t="shared" si="9"/>
        <v>4026.88</v>
      </c>
      <c r="AE34" s="35">
        <f t="shared" si="10"/>
        <v>4429.5680000000002</v>
      </c>
      <c r="AF34" s="17"/>
      <c r="AG34" s="37">
        <f t="shared" si="11"/>
        <v>0</v>
      </c>
      <c r="AH34" s="37">
        <f t="shared" si="12"/>
        <v>0</v>
      </c>
      <c r="AI34" s="37">
        <f t="shared" si="13"/>
        <v>0</v>
      </c>
      <c r="AJ34" s="37">
        <f t="shared" si="14"/>
        <v>0</v>
      </c>
      <c r="AK34" s="17"/>
      <c r="AL34" s="22">
        <f t="shared" si="15"/>
        <v>3327.9999999999995</v>
      </c>
      <c r="AM34" s="22">
        <f t="shared" si="16"/>
        <v>3660.7999999999997</v>
      </c>
      <c r="AN34" s="22">
        <f t="shared" si="17"/>
        <v>4026.88</v>
      </c>
      <c r="AO34" s="22">
        <f t="shared" si="18"/>
        <v>4429.5680000000002</v>
      </c>
      <c r="AP34" s="38">
        <f t="shared" si="19"/>
        <v>15445.248</v>
      </c>
    </row>
    <row r="35" spans="1:42" s="16" customFormat="1" ht="20.399999999999999" x14ac:dyDescent="0.25">
      <c r="A35" s="19" t="s">
        <v>17</v>
      </c>
      <c r="B35" s="33" t="s">
        <v>75</v>
      </c>
      <c r="C35" s="28" t="s">
        <v>88</v>
      </c>
      <c r="D35" s="30" t="s">
        <v>91</v>
      </c>
      <c r="E35" s="42">
        <v>20</v>
      </c>
      <c r="F35" s="54">
        <v>55.466666666666669</v>
      </c>
      <c r="G35" s="39"/>
      <c r="H35" s="51">
        <f t="shared" si="31"/>
        <v>1109.3333333333335</v>
      </c>
      <c r="I35" s="21"/>
      <c r="J35" s="21"/>
      <c r="K35" s="17"/>
      <c r="L35" s="35">
        <f t="shared" si="46"/>
        <v>1109.3333333333335</v>
      </c>
      <c r="M35" s="35">
        <f t="shared" ref="M35:O35" si="48">L35*1.1</f>
        <v>1220.2666666666669</v>
      </c>
      <c r="N35" s="34">
        <f t="shared" si="48"/>
        <v>1342.2933333333337</v>
      </c>
      <c r="O35" s="34">
        <f t="shared" si="48"/>
        <v>1476.5226666666672</v>
      </c>
      <c r="P35" s="17"/>
      <c r="Q35" s="37"/>
      <c r="R35" s="37"/>
      <c r="S35" s="37"/>
      <c r="T35" s="37"/>
      <c r="U35" s="17"/>
      <c r="V35" s="22">
        <f t="shared" si="41"/>
        <v>1109.3333333333335</v>
      </c>
      <c r="W35" s="22">
        <f t="shared" si="42"/>
        <v>1220.2666666666669</v>
      </c>
      <c r="X35" s="22">
        <f t="shared" si="43"/>
        <v>1342.2933333333337</v>
      </c>
      <c r="Y35" s="22">
        <f t="shared" si="44"/>
        <v>1476.5226666666672</v>
      </c>
      <c r="Z35" s="38">
        <f t="shared" si="45"/>
        <v>5148.4160000000011</v>
      </c>
      <c r="AB35" s="35">
        <f t="shared" si="7"/>
        <v>1109.3333333333335</v>
      </c>
      <c r="AC35" s="35">
        <f t="shared" si="8"/>
        <v>1220.2666666666669</v>
      </c>
      <c r="AD35" s="35">
        <f t="shared" si="9"/>
        <v>1342.2933333333337</v>
      </c>
      <c r="AE35" s="35">
        <f t="shared" si="10"/>
        <v>1476.5226666666672</v>
      </c>
      <c r="AF35" s="17"/>
      <c r="AG35" s="37">
        <f t="shared" si="11"/>
        <v>0</v>
      </c>
      <c r="AH35" s="37">
        <f t="shared" si="12"/>
        <v>0</v>
      </c>
      <c r="AI35" s="37">
        <f t="shared" si="13"/>
        <v>0</v>
      </c>
      <c r="AJ35" s="37">
        <f t="shared" si="14"/>
        <v>0</v>
      </c>
      <c r="AK35" s="17"/>
      <c r="AL35" s="22">
        <f t="shared" si="15"/>
        <v>1109.3333333333335</v>
      </c>
      <c r="AM35" s="22">
        <f t="shared" si="16"/>
        <v>1220.2666666666669</v>
      </c>
      <c r="AN35" s="22">
        <f t="shared" si="17"/>
        <v>1342.2933333333337</v>
      </c>
      <c r="AO35" s="22">
        <f t="shared" si="18"/>
        <v>1476.5226666666672</v>
      </c>
      <c r="AP35" s="38">
        <f t="shared" si="19"/>
        <v>5148.4160000000011</v>
      </c>
    </row>
    <row r="36" spans="1:42" s="16" customFormat="1" ht="20.399999999999999" x14ac:dyDescent="0.25">
      <c r="A36" s="19" t="s">
        <v>17</v>
      </c>
      <c r="B36" s="33" t="s">
        <v>76</v>
      </c>
      <c r="C36" s="28" t="s">
        <v>88</v>
      </c>
      <c r="D36" s="30" t="s">
        <v>91</v>
      </c>
      <c r="E36" s="42">
        <v>20</v>
      </c>
      <c r="F36" s="54">
        <v>94.288888888888891</v>
      </c>
      <c r="G36" s="39"/>
      <c r="H36" s="51">
        <f t="shared" si="31"/>
        <v>1885.7777777777778</v>
      </c>
      <c r="I36" s="21"/>
      <c r="J36" s="21"/>
      <c r="K36" s="17"/>
      <c r="L36" s="35">
        <f t="shared" si="46"/>
        <v>1885.7777777777778</v>
      </c>
      <c r="M36" s="35">
        <f t="shared" ref="M36:O36" si="49">L36*1.1</f>
        <v>2074.3555555555558</v>
      </c>
      <c r="N36" s="34">
        <f t="shared" si="49"/>
        <v>2281.7911111111116</v>
      </c>
      <c r="O36" s="34">
        <f t="shared" si="49"/>
        <v>2509.9702222222231</v>
      </c>
      <c r="P36" s="17"/>
      <c r="Q36" s="37"/>
      <c r="R36" s="37"/>
      <c r="S36" s="37"/>
      <c r="T36" s="37"/>
      <c r="U36" s="17"/>
      <c r="V36" s="22">
        <f t="shared" si="41"/>
        <v>1885.7777777777778</v>
      </c>
      <c r="W36" s="22">
        <f t="shared" si="42"/>
        <v>2074.3555555555558</v>
      </c>
      <c r="X36" s="22">
        <f t="shared" si="43"/>
        <v>2281.7911111111116</v>
      </c>
      <c r="Y36" s="22">
        <f t="shared" si="44"/>
        <v>2509.9702222222231</v>
      </c>
      <c r="Z36" s="38">
        <f t="shared" si="45"/>
        <v>8751.894666666667</v>
      </c>
      <c r="AB36" s="35">
        <f t="shared" si="7"/>
        <v>1885.7777777777778</v>
      </c>
      <c r="AC36" s="35">
        <f t="shared" si="8"/>
        <v>2074.3555555555558</v>
      </c>
      <c r="AD36" s="35">
        <f t="shared" si="9"/>
        <v>2281.7911111111116</v>
      </c>
      <c r="AE36" s="35">
        <f t="shared" si="10"/>
        <v>2509.9702222222231</v>
      </c>
      <c r="AF36" s="17"/>
      <c r="AG36" s="37">
        <f t="shared" si="11"/>
        <v>0</v>
      </c>
      <c r="AH36" s="37">
        <f t="shared" si="12"/>
        <v>0</v>
      </c>
      <c r="AI36" s="37">
        <f t="shared" si="13"/>
        <v>0</v>
      </c>
      <c r="AJ36" s="37">
        <f t="shared" si="14"/>
        <v>0</v>
      </c>
      <c r="AK36" s="17"/>
      <c r="AL36" s="22">
        <f t="shared" si="15"/>
        <v>1885.7777777777778</v>
      </c>
      <c r="AM36" s="22">
        <f t="shared" si="16"/>
        <v>2074.3555555555558</v>
      </c>
      <c r="AN36" s="22">
        <f t="shared" si="17"/>
        <v>2281.7911111111116</v>
      </c>
      <c r="AO36" s="22">
        <f t="shared" si="18"/>
        <v>2509.9702222222231</v>
      </c>
      <c r="AP36" s="38">
        <f t="shared" si="19"/>
        <v>8751.894666666667</v>
      </c>
    </row>
    <row r="37" spans="1:42" s="16" customFormat="1" ht="20.399999999999999" x14ac:dyDescent="0.25">
      <c r="A37" s="19" t="s">
        <v>17</v>
      </c>
      <c r="B37" s="33" t="s">
        <v>77</v>
      </c>
      <c r="C37" s="28" t="s">
        <v>88</v>
      </c>
      <c r="D37" s="30" t="s">
        <v>91</v>
      </c>
      <c r="E37" s="42">
        <v>20</v>
      </c>
      <c r="F37" s="54">
        <v>235.73333333333332</v>
      </c>
      <c r="G37" s="39"/>
      <c r="H37" s="51">
        <f t="shared" si="31"/>
        <v>4714.6666666666661</v>
      </c>
      <c r="I37" s="21"/>
      <c r="J37" s="21"/>
      <c r="K37" s="17"/>
      <c r="L37" s="35">
        <f t="shared" si="46"/>
        <v>4714.6666666666661</v>
      </c>
      <c r="M37" s="35">
        <f t="shared" ref="M37:O37" si="50">L37*1.1</f>
        <v>5186.1333333333332</v>
      </c>
      <c r="N37" s="34">
        <f t="shared" si="50"/>
        <v>5704.7466666666669</v>
      </c>
      <c r="O37" s="34">
        <f t="shared" si="50"/>
        <v>6275.2213333333339</v>
      </c>
      <c r="P37" s="17"/>
      <c r="Q37" s="37"/>
      <c r="R37" s="37"/>
      <c r="S37" s="37"/>
      <c r="T37" s="37"/>
      <c r="U37" s="17"/>
      <c r="V37" s="22">
        <f t="shared" si="41"/>
        <v>4714.6666666666661</v>
      </c>
      <c r="W37" s="22">
        <f t="shared" si="42"/>
        <v>5186.1333333333332</v>
      </c>
      <c r="X37" s="22">
        <f t="shared" si="43"/>
        <v>5704.7466666666669</v>
      </c>
      <c r="Y37" s="22">
        <f t="shared" si="44"/>
        <v>6275.2213333333339</v>
      </c>
      <c r="Z37" s="38">
        <f t="shared" si="45"/>
        <v>21880.768</v>
      </c>
      <c r="AB37" s="35">
        <f t="shared" si="7"/>
        <v>4714.6666666666661</v>
      </c>
      <c r="AC37" s="35">
        <f t="shared" si="8"/>
        <v>5186.1333333333332</v>
      </c>
      <c r="AD37" s="35">
        <f t="shared" si="9"/>
        <v>5704.7466666666669</v>
      </c>
      <c r="AE37" s="35">
        <f t="shared" si="10"/>
        <v>6275.2213333333339</v>
      </c>
      <c r="AF37" s="17"/>
      <c r="AG37" s="37">
        <f t="shared" si="11"/>
        <v>0</v>
      </c>
      <c r="AH37" s="37">
        <f t="shared" si="12"/>
        <v>0</v>
      </c>
      <c r="AI37" s="37">
        <f t="shared" si="13"/>
        <v>0</v>
      </c>
      <c r="AJ37" s="37">
        <f t="shared" si="14"/>
        <v>0</v>
      </c>
      <c r="AK37" s="17"/>
      <c r="AL37" s="22">
        <f t="shared" si="15"/>
        <v>4714.6666666666661</v>
      </c>
      <c r="AM37" s="22">
        <f t="shared" si="16"/>
        <v>5186.1333333333332</v>
      </c>
      <c r="AN37" s="22">
        <f t="shared" si="17"/>
        <v>5704.7466666666669</v>
      </c>
      <c r="AO37" s="22">
        <f t="shared" si="18"/>
        <v>6275.2213333333339</v>
      </c>
      <c r="AP37" s="38">
        <f t="shared" si="19"/>
        <v>21880.768</v>
      </c>
    </row>
    <row r="38" spans="1:42" s="16" customFormat="1" ht="20.399999999999999" x14ac:dyDescent="0.25">
      <c r="A38" s="19" t="s">
        <v>17</v>
      </c>
      <c r="B38" s="33" t="s">
        <v>78</v>
      </c>
      <c r="C38" s="28" t="s">
        <v>88</v>
      </c>
      <c r="D38" s="30" t="s">
        <v>91</v>
      </c>
      <c r="E38" s="42">
        <v>20</v>
      </c>
      <c r="F38" s="54">
        <v>82.51111111111112</v>
      </c>
      <c r="G38" s="39"/>
      <c r="H38" s="51">
        <f t="shared" si="31"/>
        <v>1650.2222222222224</v>
      </c>
      <c r="I38" s="21"/>
      <c r="J38" s="21"/>
      <c r="K38" s="17"/>
      <c r="L38" s="35">
        <f t="shared" si="46"/>
        <v>1650.2222222222224</v>
      </c>
      <c r="M38" s="35">
        <f t="shared" ref="M38:O38" si="51">L38*1.1</f>
        <v>1815.2444444444448</v>
      </c>
      <c r="N38" s="34">
        <f t="shared" si="51"/>
        <v>1996.7688888888895</v>
      </c>
      <c r="O38" s="34">
        <f t="shared" si="51"/>
        <v>2196.4457777777784</v>
      </c>
      <c r="P38" s="17"/>
      <c r="Q38" s="37"/>
      <c r="R38" s="37"/>
      <c r="S38" s="37"/>
      <c r="T38" s="37"/>
      <c r="U38" s="17"/>
      <c r="V38" s="22">
        <f t="shared" si="41"/>
        <v>1650.2222222222224</v>
      </c>
      <c r="W38" s="22">
        <f t="shared" si="42"/>
        <v>1815.2444444444448</v>
      </c>
      <c r="X38" s="22">
        <f t="shared" si="43"/>
        <v>1996.7688888888895</v>
      </c>
      <c r="Y38" s="22">
        <f t="shared" si="44"/>
        <v>2196.4457777777784</v>
      </c>
      <c r="Z38" s="38">
        <f t="shared" si="45"/>
        <v>7658.6813333333357</v>
      </c>
      <c r="AB38" s="35">
        <f t="shared" si="7"/>
        <v>1650.2222222222224</v>
      </c>
      <c r="AC38" s="35">
        <f t="shared" si="8"/>
        <v>1815.2444444444448</v>
      </c>
      <c r="AD38" s="35">
        <f t="shared" si="9"/>
        <v>1996.7688888888895</v>
      </c>
      <c r="AE38" s="35">
        <f t="shared" si="10"/>
        <v>2196.4457777777784</v>
      </c>
      <c r="AF38" s="17"/>
      <c r="AG38" s="37">
        <f t="shared" si="11"/>
        <v>0</v>
      </c>
      <c r="AH38" s="37">
        <f t="shared" si="12"/>
        <v>0</v>
      </c>
      <c r="AI38" s="37">
        <f t="shared" si="13"/>
        <v>0</v>
      </c>
      <c r="AJ38" s="37">
        <f t="shared" si="14"/>
        <v>0</v>
      </c>
      <c r="AK38" s="17"/>
      <c r="AL38" s="22">
        <f t="shared" si="15"/>
        <v>1650.2222222222224</v>
      </c>
      <c r="AM38" s="22">
        <f t="shared" si="16"/>
        <v>1815.2444444444448</v>
      </c>
      <c r="AN38" s="22">
        <f t="shared" si="17"/>
        <v>1996.7688888888895</v>
      </c>
      <c r="AO38" s="22">
        <f t="shared" si="18"/>
        <v>2196.4457777777784</v>
      </c>
      <c r="AP38" s="38">
        <f t="shared" si="19"/>
        <v>7658.6813333333357</v>
      </c>
    </row>
    <row r="39" spans="1:42" s="16" customFormat="1" ht="30.6" x14ac:dyDescent="0.25">
      <c r="A39" s="19" t="s">
        <v>17</v>
      </c>
      <c r="B39" s="33" t="s">
        <v>79</v>
      </c>
      <c r="C39" s="28" t="s">
        <v>88</v>
      </c>
      <c r="D39" s="30" t="s">
        <v>92</v>
      </c>
      <c r="E39" s="42">
        <v>20</v>
      </c>
      <c r="F39" s="54">
        <v>895.63333333333333</v>
      </c>
      <c r="G39" s="39"/>
      <c r="H39" s="51">
        <f t="shared" si="31"/>
        <v>17912.666666666668</v>
      </c>
      <c r="I39" s="21"/>
      <c r="J39" s="21"/>
      <c r="K39" s="17"/>
      <c r="L39" s="35">
        <v>0</v>
      </c>
      <c r="M39" s="35">
        <v>0</v>
      </c>
      <c r="N39" s="34">
        <v>0</v>
      </c>
      <c r="O39" s="34">
        <v>0</v>
      </c>
      <c r="P39" s="17"/>
      <c r="Q39" s="37">
        <f>H39</f>
        <v>17912.666666666668</v>
      </c>
      <c r="R39" s="37">
        <v>0</v>
      </c>
      <c r="S39" s="37">
        <v>0</v>
      </c>
      <c r="T39" s="37">
        <v>0</v>
      </c>
      <c r="U39" s="17"/>
      <c r="V39" s="22">
        <f t="shared" ref="V39:V47" si="52">L39+Q39</f>
        <v>17912.666666666668</v>
      </c>
      <c r="W39" s="22">
        <f t="shared" ref="W39:W47" si="53">M39+R39</f>
        <v>0</v>
      </c>
      <c r="X39" s="22">
        <f t="shared" ref="X39:X47" si="54">N39+S39</f>
        <v>0</v>
      </c>
      <c r="Y39" s="22">
        <f t="shared" ref="Y39:Y47" si="55">O39+T39</f>
        <v>0</v>
      </c>
      <c r="Z39" s="38">
        <f t="shared" ref="Z39:Z47" si="56">SUM(V39:Y39)</f>
        <v>17912.666666666668</v>
      </c>
      <c r="AB39" s="35">
        <f t="shared" si="7"/>
        <v>0</v>
      </c>
      <c r="AC39" s="35">
        <f t="shared" si="8"/>
        <v>0</v>
      </c>
      <c r="AD39" s="35">
        <f t="shared" si="9"/>
        <v>0</v>
      </c>
      <c r="AE39" s="35">
        <f t="shared" si="10"/>
        <v>0</v>
      </c>
      <c r="AF39" s="17"/>
      <c r="AG39" s="37">
        <f t="shared" si="11"/>
        <v>17912.666666666668</v>
      </c>
      <c r="AH39" s="37">
        <f t="shared" si="12"/>
        <v>0</v>
      </c>
      <c r="AI39" s="37">
        <f t="shared" si="13"/>
        <v>0</v>
      </c>
      <c r="AJ39" s="37">
        <f t="shared" si="14"/>
        <v>0</v>
      </c>
      <c r="AK39" s="17"/>
      <c r="AL39" s="22">
        <f t="shared" si="15"/>
        <v>17912.666666666668</v>
      </c>
      <c r="AM39" s="22">
        <f t="shared" si="16"/>
        <v>0</v>
      </c>
      <c r="AN39" s="22">
        <f t="shared" si="17"/>
        <v>0</v>
      </c>
      <c r="AO39" s="22">
        <f t="shared" si="18"/>
        <v>0</v>
      </c>
      <c r="AP39" s="38">
        <f t="shared" si="19"/>
        <v>17912.666666666668</v>
      </c>
    </row>
    <row r="40" spans="1:42" s="16" customFormat="1" ht="20.399999999999999" x14ac:dyDescent="0.25">
      <c r="A40" s="19" t="s">
        <v>17</v>
      </c>
      <c r="B40" s="33" t="s">
        <v>80</v>
      </c>
      <c r="C40" s="28" t="s">
        <v>88</v>
      </c>
      <c r="D40" s="30" t="s">
        <v>93</v>
      </c>
      <c r="E40" s="42">
        <v>20</v>
      </c>
      <c r="F40" s="54">
        <v>469.44444444444446</v>
      </c>
      <c r="G40" s="39"/>
      <c r="H40" s="51">
        <f t="shared" si="31"/>
        <v>9388.8888888888887</v>
      </c>
      <c r="I40" s="21"/>
      <c r="J40" s="21"/>
      <c r="K40" s="17"/>
      <c r="L40" s="35">
        <v>0</v>
      </c>
      <c r="M40" s="35">
        <v>0</v>
      </c>
      <c r="N40" s="34">
        <v>0</v>
      </c>
      <c r="O40" s="34">
        <v>0</v>
      </c>
      <c r="P40" s="17"/>
      <c r="Q40" s="37">
        <v>0</v>
      </c>
      <c r="R40" s="37">
        <v>0</v>
      </c>
      <c r="S40" s="37">
        <v>0</v>
      </c>
      <c r="T40" s="37">
        <f>H40*1.1*1.1*1.1</f>
        <v>12496.611111111115</v>
      </c>
      <c r="U40" s="17"/>
      <c r="V40" s="22">
        <f t="shared" si="52"/>
        <v>0</v>
      </c>
      <c r="W40" s="22">
        <f t="shared" si="53"/>
        <v>0</v>
      </c>
      <c r="X40" s="22">
        <f t="shared" si="54"/>
        <v>0</v>
      </c>
      <c r="Y40" s="22">
        <f t="shared" si="55"/>
        <v>12496.611111111115</v>
      </c>
      <c r="Z40" s="38">
        <f t="shared" si="56"/>
        <v>12496.611111111115</v>
      </c>
      <c r="AB40" s="35">
        <f t="shared" si="7"/>
        <v>0</v>
      </c>
      <c r="AC40" s="35">
        <f t="shared" si="8"/>
        <v>0</v>
      </c>
      <c r="AD40" s="35">
        <f t="shared" si="9"/>
        <v>0</v>
      </c>
      <c r="AE40" s="35">
        <f t="shared" si="10"/>
        <v>0</v>
      </c>
      <c r="AF40" s="17"/>
      <c r="AG40" s="37">
        <f t="shared" si="11"/>
        <v>0</v>
      </c>
      <c r="AH40" s="37">
        <f t="shared" si="12"/>
        <v>0</v>
      </c>
      <c r="AI40" s="37">
        <f t="shared" si="13"/>
        <v>0</v>
      </c>
      <c r="AJ40" s="37">
        <f t="shared" si="14"/>
        <v>12496.611111111115</v>
      </c>
      <c r="AK40" s="17"/>
      <c r="AL40" s="22">
        <f t="shared" si="15"/>
        <v>0</v>
      </c>
      <c r="AM40" s="22">
        <f t="shared" si="16"/>
        <v>0</v>
      </c>
      <c r="AN40" s="22">
        <f t="shared" si="17"/>
        <v>0</v>
      </c>
      <c r="AO40" s="22">
        <f t="shared" si="18"/>
        <v>12496.611111111115</v>
      </c>
      <c r="AP40" s="38">
        <f t="shared" si="19"/>
        <v>12496.611111111115</v>
      </c>
    </row>
    <row r="41" spans="1:42" s="16" customFormat="1" ht="30.6" x14ac:dyDescent="0.25">
      <c r="A41" s="19" t="s">
        <v>17</v>
      </c>
      <c r="B41" s="33" t="s">
        <v>81</v>
      </c>
      <c r="C41" s="28" t="s">
        <v>88</v>
      </c>
      <c r="D41" s="30" t="s">
        <v>92</v>
      </c>
      <c r="E41" s="42">
        <v>20</v>
      </c>
      <c r="F41" s="54">
        <v>88.477777777777774</v>
      </c>
      <c r="G41" s="39"/>
      <c r="H41" s="51">
        <f t="shared" si="31"/>
        <v>1769.5555555555554</v>
      </c>
      <c r="I41" s="21"/>
      <c r="J41" s="21"/>
      <c r="K41" s="17"/>
      <c r="L41" s="35">
        <v>0</v>
      </c>
      <c r="M41" s="35">
        <v>0</v>
      </c>
      <c r="N41" s="34">
        <v>0</v>
      </c>
      <c r="O41" s="34">
        <v>0</v>
      </c>
      <c r="P41" s="17"/>
      <c r="Q41" s="37">
        <f>H41</f>
        <v>1769.5555555555554</v>
      </c>
      <c r="R41" s="37">
        <v>0</v>
      </c>
      <c r="S41" s="37">
        <v>0</v>
      </c>
      <c r="T41" s="37">
        <v>0</v>
      </c>
      <c r="U41" s="17"/>
      <c r="V41" s="22">
        <f t="shared" si="52"/>
        <v>1769.5555555555554</v>
      </c>
      <c r="W41" s="22">
        <f t="shared" si="53"/>
        <v>0</v>
      </c>
      <c r="X41" s="22">
        <f t="shared" si="54"/>
        <v>0</v>
      </c>
      <c r="Y41" s="22">
        <f t="shared" si="55"/>
        <v>0</v>
      </c>
      <c r="Z41" s="38">
        <f t="shared" si="56"/>
        <v>1769.5555555555554</v>
      </c>
      <c r="AB41" s="35">
        <f t="shared" si="7"/>
        <v>0</v>
      </c>
      <c r="AC41" s="35">
        <f t="shared" si="8"/>
        <v>0</v>
      </c>
      <c r="AD41" s="35">
        <f t="shared" si="9"/>
        <v>0</v>
      </c>
      <c r="AE41" s="35">
        <f t="shared" si="10"/>
        <v>0</v>
      </c>
      <c r="AF41" s="17"/>
      <c r="AG41" s="37">
        <f t="shared" si="11"/>
        <v>1769.5555555555554</v>
      </c>
      <c r="AH41" s="37">
        <f t="shared" si="12"/>
        <v>0</v>
      </c>
      <c r="AI41" s="37">
        <f t="shared" si="13"/>
        <v>0</v>
      </c>
      <c r="AJ41" s="37">
        <f t="shared" si="14"/>
        <v>0</v>
      </c>
      <c r="AK41" s="17"/>
      <c r="AL41" s="22">
        <f t="shared" si="15"/>
        <v>1769.5555555555554</v>
      </c>
      <c r="AM41" s="22">
        <f t="shared" si="16"/>
        <v>0</v>
      </c>
      <c r="AN41" s="22">
        <f t="shared" si="17"/>
        <v>0</v>
      </c>
      <c r="AO41" s="22">
        <f t="shared" si="18"/>
        <v>0</v>
      </c>
      <c r="AP41" s="38">
        <f t="shared" si="19"/>
        <v>1769.5555555555554</v>
      </c>
    </row>
    <row r="42" spans="1:42" s="16" customFormat="1" ht="20.399999999999999" x14ac:dyDescent="0.25">
      <c r="A42" s="19" t="s">
        <v>17</v>
      </c>
      <c r="B42" s="33" t="s">
        <v>82</v>
      </c>
      <c r="C42" s="28" t="s">
        <v>88</v>
      </c>
      <c r="D42" s="30" t="s">
        <v>93</v>
      </c>
      <c r="E42" s="42">
        <v>20</v>
      </c>
      <c r="F42" s="54">
        <v>36.24444444444444</v>
      </c>
      <c r="G42" s="39"/>
      <c r="H42" s="51">
        <f t="shared" si="31"/>
        <v>724.8888888888888</v>
      </c>
      <c r="I42" s="21"/>
      <c r="J42" s="21"/>
      <c r="K42" s="17"/>
      <c r="L42" s="35">
        <v>0</v>
      </c>
      <c r="M42" s="35">
        <v>0</v>
      </c>
      <c r="N42" s="34">
        <v>0</v>
      </c>
      <c r="O42" s="34">
        <v>0</v>
      </c>
      <c r="P42" s="17"/>
      <c r="Q42" s="37">
        <v>0</v>
      </c>
      <c r="R42" s="37">
        <f t="shared" ref="R42:S42" si="57">Q42*1.1</f>
        <v>0</v>
      </c>
      <c r="S42" s="37">
        <f t="shared" si="57"/>
        <v>0</v>
      </c>
      <c r="T42" s="37">
        <f>H42*1.1*1.1*1.1</f>
        <v>964.82711111111121</v>
      </c>
      <c r="U42" s="17"/>
      <c r="V42" s="22">
        <f t="shared" si="52"/>
        <v>0</v>
      </c>
      <c r="W42" s="22">
        <f t="shared" si="53"/>
        <v>0</v>
      </c>
      <c r="X42" s="22">
        <f t="shared" si="54"/>
        <v>0</v>
      </c>
      <c r="Y42" s="22">
        <f t="shared" si="55"/>
        <v>964.82711111111121</v>
      </c>
      <c r="Z42" s="38">
        <f t="shared" si="56"/>
        <v>964.82711111111121</v>
      </c>
      <c r="AB42" s="35">
        <f t="shared" si="7"/>
        <v>0</v>
      </c>
      <c r="AC42" s="35">
        <f t="shared" si="8"/>
        <v>0</v>
      </c>
      <c r="AD42" s="35">
        <f t="shared" si="9"/>
        <v>0</v>
      </c>
      <c r="AE42" s="35">
        <f t="shared" si="10"/>
        <v>0</v>
      </c>
      <c r="AF42" s="17"/>
      <c r="AG42" s="37">
        <f t="shared" si="11"/>
        <v>0</v>
      </c>
      <c r="AH42" s="37">
        <f t="shared" si="12"/>
        <v>0</v>
      </c>
      <c r="AI42" s="37">
        <f t="shared" si="13"/>
        <v>0</v>
      </c>
      <c r="AJ42" s="37">
        <f t="shared" si="14"/>
        <v>964.82711111111121</v>
      </c>
      <c r="AK42" s="17"/>
      <c r="AL42" s="22">
        <f t="shared" si="15"/>
        <v>0</v>
      </c>
      <c r="AM42" s="22">
        <f t="shared" si="16"/>
        <v>0</v>
      </c>
      <c r="AN42" s="22">
        <f t="shared" si="17"/>
        <v>0</v>
      </c>
      <c r="AO42" s="22">
        <f t="shared" si="18"/>
        <v>964.82711111111121</v>
      </c>
      <c r="AP42" s="38">
        <f t="shared" si="19"/>
        <v>964.82711111111121</v>
      </c>
    </row>
    <row r="43" spans="1:42" s="16" customFormat="1" ht="30.6" x14ac:dyDescent="0.25">
      <c r="A43" s="19" t="s">
        <v>17</v>
      </c>
      <c r="B43" s="33" t="s">
        <v>83</v>
      </c>
      <c r="C43" s="28" t="s">
        <v>89</v>
      </c>
      <c r="D43" s="30" t="s">
        <v>94</v>
      </c>
      <c r="E43" s="42">
        <v>20</v>
      </c>
      <c r="F43" s="54">
        <v>42.58</v>
      </c>
      <c r="G43" s="39"/>
      <c r="H43" s="51">
        <f t="shared" si="31"/>
        <v>851.59999999999991</v>
      </c>
      <c r="I43" s="21"/>
      <c r="J43" s="21"/>
      <c r="K43" s="17"/>
      <c r="L43" s="35">
        <v>0</v>
      </c>
      <c r="M43" s="35">
        <v>0</v>
      </c>
      <c r="N43" s="34">
        <v>0</v>
      </c>
      <c r="O43" s="34">
        <v>0</v>
      </c>
      <c r="P43" s="17"/>
      <c r="Q43" s="37">
        <f>H43</f>
        <v>851.59999999999991</v>
      </c>
      <c r="R43" s="37">
        <v>0</v>
      </c>
      <c r="S43" s="37">
        <f t="shared" ref="S43:T43" si="58">R43*1.1</f>
        <v>0</v>
      </c>
      <c r="T43" s="37">
        <f t="shared" si="58"/>
        <v>0</v>
      </c>
      <c r="U43" s="17"/>
      <c r="V43" s="22">
        <f t="shared" si="52"/>
        <v>851.59999999999991</v>
      </c>
      <c r="W43" s="22">
        <f t="shared" si="53"/>
        <v>0</v>
      </c>
      <c r="X43" s="22">
        <f t="shared" si="54"/>
        <v>0</v>
      </c>
      <c r="Y43" s="22">
        <f t="shared" si="55"/>
        <v>0</v>
      </c>
      <c r="Z43" s="38">
        <f t="shared" si="56"/>
        <v>851.59999999999991</v>
      </c>
      <c r="AB43" s="35">
        <f t="shared" si="7"/>
        <v>0</v>
      </c>
      <c r="AC43" s="35">
        <f t="shared" si="8"/>
        <v>0</v>
      </c>
      <c r="AD43" s="35">
        <f t="shared" si="9"/>
        <v>0</v>
      </c>
      <c r="AE43" s="35">
        <f t="shared" si="10"/>
        <v>0</v>
      </c>
      <c r="AF43" s="17"/>
      <c r="AG43" s="37">
        <f t="shared" si="11"/>
        <v>851.59999999999991</v>
      </c>
      <c r="AH43" s="37">
        <f t="shared" si="12"/>
        <v>0</v>
      </c>
      <c r="AI43" s="37">
        <f t="shared" si="13"/>
        <v>0</v>
      </c>
      <c r="AJ43" s="37">
        <f t="shared" si="14"/>
        <v>0</v>
      </c>
      <c r="AK43" s="17"/>
      <c r="AL43" s="22">
        <f t="shared" si="15"/>
        <v>851.59999999999991</v>
      </c>
      <c r="AM43" s="22">
        <f t="shared" si="16"/>
        <v>0</v>
      </c>
      <c r="AN43" s="22">
        <f t="shared" si="17"/>
        <v>0</v>
      </c>
      <c r="AO43" s="22">
        <f t="shared" si="18"/>
        <v>0</v>
      </c>
      <c r="AP43" s="38">
        <f t="shared" si="19"/>
        <v>851.59999999999991</v>
      </c>
    </row>
    <row r="44" spans="1:42" s="16" customFormat="1" ht="20.399999999999999" x14ac:dyDescent="0.25">
      <c r="A44" s="19" t="s">
        <v>17</v>
      </c>
      <c r="B44" s="33" t="s">
        <v>84</v>
      </c>
      <c r="C44" s="28" t="s">
        <v>89</v>
      </c>
      <c r="D44" s="30" t="s">
        <v>95</v>
      </c>
      <c r="E44" s="42">
        <v>20</v>
      </c>
      <c r="F44" s="54">
        <v>12.5</v>
      </c>
      <c r="G44" s="39"/>
      <c r="H44" s="51">
        <f t="shared" si="31"/>
        <v>250</v>
      </c>
      <c r="I44" s="21"/>
      <c r="J44" s="21"/>
      <c r="K44" s="17"/>
      <c r="L44" s="35">
        <v>0</v>
      </c>
      <c r="M44" s="35">
        <v>0</v>
      </c>
      <c r="N44" s="34">
        <v>0</v>
      </c>
      <c r="O44" s="34">
        <v>0</v>
      </c>
      <c r="P44" s="17"/>
      <c r="Q44" s="37">
        <v>0</v>
      </c>
      <c r="R44" s="37">
        <f>H44*1.05</f>
        <v>262.5</v>
      </c>
      <c r="S44" s="37">
        <f>R44*1.05</f>
        <v>275.625</v>
      </c>
      <c r="T44" s="37">
        <f>S44*1.05</f>
        <v>289.40625</v>
      </c>
      <c r="U44" s="17"/>
      <c r="V44" s="22">
        <f t="shared" ref="V44" si="59">L44+Q44</f>
        <v>0</v>
      </c>
      <c r="W44" s="22">
        <f t="shared" ref="W44" si="60">M44+R44</f>
        <v>262.5</v>
      </c>
      <c r="X44" s="22">
        <f t="shared" ref="X44" si="61">N44+S44</f>
        <v>275.625</v>
      </c>
      <c r="Y44" s="22">
        <f t="shared" ref="Y44" si="62">O44+T44</f>
        <v>289.40625</v>
      </c>
      <c r="Z44" s="38">
        <f t="shared" ref="Z44" si="63">SUM(V44:Y44)</f>
        <v>827.53125</v>
      </c>
      <c r="AB44" s="35">
        <f t="shared" si="7"/>
        <v>0</v>
      </c>
      <c r="AC44" s="35">
        <f t="shared" si="8"/>
        <v>0</v>
      </c>
      <c r="AD44" s="35">
        <f t="shared" si="9"/>
        <v>0</v>
      </c>
      <c r="AE44" s="35">
        <f t="shared" si="10"/>
        <v>0</v>
      </c>
      <c r="AF44" s="17"/>
      <c r="AG44" s="37">
        <f t="shared" si="11"/>
        <v>0</v>
      </c>
      <c r="AH44" s="37">
        <f t="shared" si="12"/>
        <v>262.5</v>
      </c>
      <c r="AI44" s="37">
        <f t="shared" si="13"/>
        <v>275.625</v>
      </c>
      <c r="AJ44" s="37">
        <f t="shared" si="14"/>
        <v>289.40625</v>
      </c>
      <c r="AK44" s="17"/>
      <c r="AL44" s="22">
        <f t="shared" si="15"/>
        <v>0</v>
      </c>
      <c r="AM44" s="22">
        <f t="shared" si="16"/>
        <v>262.5</v>
      </c>
      <c r="AN44" s="22">
        <f t="shared" si="17"/>
        <v>275.625</v>
      </c>
      <c r="AO44" s="22">
        <f t="shared" si="18"/>
        <v>289.40625</v>
      </c>
      <c r="AP44" s="38">
        <f t="shared" si="19"/>
        <v>827.53125</v>
      </c>
    </row>
    <row r="45" spans="1:42" s="16" customFormat="1" ht="20.399999999999999" x14ac:dyDescent="0.25">
      <c r="A45" s="19" t="s">
        <v>17</v>
      </c>
      <c r="B45" s="33" t="s">
        <v>85</v>
      </c>
      <c r="C45" s="28" t="s">
        <v>90</v>
      </c>
      <c r="D45" s="30" t="s">
        <v>91</v>
      </c>
      <c r="E45" s="42">
        <v>20</v>
      </c>
      <c r="F45" s="54">
        <v>26.329411764705881</v>
      </c>
      <c r="G45" s="39"/>
      <c r="H45" s="51">
        <f t="shared" si="31"/>
        <v>526.58823529411757</v>
      </c>
      <c r="I45" s="21"/>
      <c r="J45" s="21"/>
      <c r="K45" s="17"/>
      <c r="L45" s="35">
        <f t="shared" si="46"/>
        <v>526.58823529411757</v>
      </c>
      <c r="M45" s="35">
        <f>L45*1.05</f>
        <v>552.91764705882349</v>
      </c>
      <c r="N45" s="34">
        <f t="shared" ref="N45:O45" si="64">M45*1.05</f>
        <v>580.56352941176465</v>
      </c>
      <c r="O45" s="34">
        <f t="shared" si="64"/>
        <v>609.59170588235293</v>
      </c>
      <c r="P45" s="17"/>
      <c r="Q45" s="37">
        <v>0</v>
      </c>
      <c r="R45" s="37">
        <v>0</v>
      </c>
      <c r="S45" s="37">
        <v>0</v>
      </c>
      <c r="T45" s="37">
        <v>0</v>
      </c>
      <c r="U45" s="17"/>
      <c r="V45" s="22">
        <f t="shared" si="52"/>
        <v>526.58823529411757</v>
      </c>
      <c r="W45" s="22">
        <f t="shared" si="53"/>
        <v>552.91764705882349</v>
      </c>
      <c r="X45" s="22">
        <f t="shared" si="54"/>
        <v>580.56352941176465</v>
      </c>
      <c r="Y45" s="22">
        <f t="shared" si="55"/>
        <v>609.59170588235293</v>
      </c>
      <c r="Z45" s="38">
        <f t="shared" si="56"/>
        <v>2269.6611176470587</v>
      </c>
      <c r="AB45" s="35">
        <f t="shared" si="7"/>
        <v>526.58823529411757</v>
      </c>
      <c r="AC45" s="35">
        <f t="shared" si="8"/>
        <v>552.91764705882349</v>
      </c>
      <c r="AD45" s="35">
        <f t="shared" si="9"/>
        <v>580.56352941176465</v>
      </c>
      <c r="AE45" s="35">
        <f t="shared" si="10"/>
        <v>609.59170588235293</v>
      </c>
      <c r="AF45" s="17"/>
      <c r="AG45" s="37">
        <f t="shared" si="11"/>
        <v>0</v>
      </c>
      <c r="AH45" s="37">
        <f t="shared" si="12"/>
        <v>0</v>
      </c>
      <c r="AI45" s="37">
        <f t="shared" si="13"/>
        <v>0</v>
      </c>
      <c r="AJ45" s="37">
        <f t="shared" si="14"/>
        <v>0</v>
      </c>
      <c r="AK45" s="17"/>
      <c r="AL45" s="22">
        <f t="shared" si="15"/>
        <v>526.58823529411757</v>
      </c>
      <c r="AM45" s="22">
        <f t="shared" si="16"/>
        <v>552.91764705882349</v>
      </c>
      <c r="AN45" s="22">
        <f t="shared" si="17"/>
        <v>580.56352941176465</v>
      </c>
      <c r="AO45" s="22">
        <f t="shared" si="18"/>
        <v>609.59170588235293</v>
      </c>
      <c r="AP45" s="38">
        <f t="shared" si="19"/>
        <v>2269.6611176470587</v>
      </c>
    </row>
    <row r="46" spans="1:42" s="16" customFormat="1" ht="30.6" x14ac:dyDescent="0.25">
      <c r="A46" s="19" t="s">
        <v>17</v>
      </c>
      <c r="B46" s="33" t="s">
        <v>86</v>
      </c>
      <c r="C46" s="28" t="s">
        <v>90</v>
      </c>
      <c r="D46" s="30" t="s">
        <v>94</v>
      </c>
      <c r="E46" s="42">
        <v>20</v>
      </c>
      <c r="F46" s="54">
        <v>53.952941176470588</v>
      </c>
      <c r="G46" s="39"/>
      <c r="H46" s="51">
        <f t="shared" si="31"/>
        <v>1079.0588235294117</v>
      </c>
      <c r="I46" s="21"/>
      <c r="J46" s="21"/>
      <c r="K46" s="17"/>
      <c r="L46" s="35">
        <v>0</v>
      </c>
      <c r="M46" s="35">
        <v>0</v>
      </c>
      <c r="N46" s="34">
        <v>0</v>
      </c>
      <c r="O46" s="34">
        <v>0</v>
      </c>
      <c r="P46" s="17"/>
      <c r="Q46" s="37">
        <f>H46</f>
        <v>1079.0588235294117</v>
      </c>
      <c r="R46" s="37">
        <v>0</v>
      </c>
      <c r="S46" s="37">
        <f t="shared" ref="S46:T46" si="65">R46*1.1</f>
        <v>0</v>
      </c>
      <c r="T46" s="37">
        <f t="shared" si="65"/>
        <v>0</v>
      </c>
      <c r="U46" s="17"/>
      <c r="V46" s="22">
        <f t="shared" si="52"/>
        <v>1079.0588235294117</v>
      </c>
      <c r="W46" s="22">
        <f t="shared" si="53"/>
        <v>0</v>
      </c>
      <c r="X46" s="22">
        <f t="shared" si="54"/>
        <v>0</v>
      </c>
      <c r="Y46" s="22">
        <f t="shared" si="55"/>
        <v>0</v>
      </c>
      <c r="Z46" s="38">
        <f t="shared" si="56"/>
        <v>1079.0588235294117</v>
      </c>
      <c r="AB46" s="35">
        <f t="shared" si="7"/>
        <v>0</v>
      </c>
      <c r="AC46" s="35">
        <f t="shared" si="8"/>
        <v>0</v>
      </c>
      <c r="AD46" s="35">
        <f t="shared" si="9"/>
        <v>0</v>
      </c>
      <c r="AE46" s="35">
        <f t="shared" si="10"/>
        <v>0</v>
      </c>
      <c r="AF46" s="17"/>
      <c r="AG46" s="37">
        <f t="shared" si="11"/>
        <v>1079.0588235294117</v>
      </c>
      <c r="AH46" s="37">
        <f t="shared" si="12"/>
        <v>0</v>
      </c>
      <c r="AI46" s="37">
        <f t="shared" si="13"/>
        <v>0</v>
      </c>
      <c r="AJ46" s="37">
        <f t="shared" si="14"/>
        <v>0</v>
      </c>
      <c r="AK46" s="17"/>
      <c r="AL46" s="22">
        <f t="shared" si="15"/>
        <v>1079.0588235294117</v>
      </c>
      <c r="AM46" s="22">
        <f t="shared" si="16"/>
        <v>0</v>
      </c>
      <c r="AN46" s="22">
        <f t="shared" si="17"/>
        <v>0</v>
      </c>
      <c r="AO46" s="22">
        <f t="shared" si="18"/>
        <v>0</v>
      </c>
      <c r="AP46" s="38">
        <f t="shared" si="19"/>
        <v>1079.0588235294117</v>
      </c>
    </row>
    <row r="47" spans="1:42" s="16" customFormat="1" ht="20.399999999999999" x14ac:dyDescent="0.25">
      <c r="A47" s="19" t="s">
        <v>17</v>
      </c>
      <c r="B47" s="33" t="s">
        <v>87</v>
      </c>
      <c r="C47" s="28" t="s">
        <v>90</v>
      </c>
      <c r="D47" s="30" t="s">
        <v>91</v>
      </c>
      <c r="E47" s="42">
        <v>20</v>
      </c>
      <c r="F47" s="54">
        <v>10.882352941176471</v>
      </c>
      <c r="G47" s="39"/>
      <c r="H47" s="51">
        <f t="shared" si="31"/>
        <v>217.64705882352942</v>
      </c>
      <c r="I47" s="21"/>
      <c r="J47" s="21"/>
      <c r="K47" s="17"/>
      <c r="L47" s="35">
        <v>0</v>
      </c>
      <c r="M47" s="35">
        <f>H47</f>
        <v>217.64705882352942</v>
      </c>
      <c r="N47" s="34">
        <f>M47*1.05</f>
        <v>228.52941176470591</v>
      </c>
      <c r="O47" s="34">
        <f>N47*1.05</f>
        <v>239.95588235294122</v>
      </c>
      <c r="P47" s="17"/>
      <c r="Q47" s="37">
        <v>0</v>
      </c>
      <c r="R47" s="37">
        <v>0</v>
      </c>
      <c r="S47" s="37">
        <v>0</v>
      </c>
      <c r="T47" s="37">
        <v>0</v>
      </c>
      <c r="U47" s="17"/>
      <c r="V47" s="22">
        <f t="shared" si="52"/>
        <v>0</v>
      </c>
      <c r="W47" s="22">
        <f t="shared" si="53"/>
        <v>217.64705882352942</v>
      </c>
      <c r="X47" s="22">
        <f t="shared" si="54"/>
        <v>228.52941176470591</v>
      </c>
      <c r="Y47" s="22">
        <f t="shared" si="55"/>
        <v>239.95588235294122</v>
      </c>
      <c r="Z47" s="38">
        <f t="shared" si="56"/>
        <v>686.13235294117658</v>
      </c>
      <c r="AB47" s="35">
        <f t="shared" si="7"/>
        <v>0</v>
      </c>
      <c r="AC47" s="35">
        <f t="shared" si="8"/>
        <v>217.64705882352942</v>
      </c>
      <c r="AD47" s="35">
        <f t="shared" si="9"/>
        <v>228.52941176470591</v>
      </c>
      <c r="AE47" s="35">
        <f t="shared" si="10"/>
        <v>239.95588235294122</v>
      </c>
      <c r="AF47" s="17"/>
      <c r="AG47" s="37">
        <f t="shared" si="11"/>
        <v>0</v>
      </c>
      <c r="AH47" s="37">
        <f t="shared" si="12"/>
        <v>0</v>
      </c>
      <c r="AI47" s="37">
        <f t="shared" si="13"/>
        <v>0</v>
      </c>
      <c r="AJ47" s="37">
        <f t="shared" si="14"/>
        <v>0</v>
      </c>
      <c r="AK47" s="17"/>
      <c r="AL47" s="22">
        <f t="shared" si="15"/>
        <v>0</v>
      </c>
      <c r="AM47" s="22">
        <f t="shared" si="16"/>
        <v>217.64705882352942</v>
      </c>
      <c r="AN47" s="22">
        <f t="shared" si="17"/>
        <v>228.52941176470591</v>
      </c>
      <c r="AO47" s="22">
        <f t="shared" si="18"/>
        <v>239.95588235294122</v>
      </c>
      <c r="AP47" s="38">
        <f t="shared" si="19"/>
        <v>686.13235294117658</v>
      </c>
    </row>
    <row r="48" spans="1:42" x14ac:dyDescent="0.25">
      <c r="A48" s="12"/>
      <c r="B48" s="12"/>
      <c r="C48" s="12"/>
      <c r="D48" s="12"/>
      <c r="E48" s="44"/>
      <c r="F48" s="55">
        <f>SUM(F5:F47)</f>
        <v>220290.94692810462</v>
      </c>
      <c r="G48" s="40">
        <f>SUM(G5:G47)</f>
        <v>0</v>
      </c>
      <c r="H48" s="55">
        <f>SUM(H5:H47)</f>
        <v>6947006.668562091</v>
      </c>
      <c r="I48" s="18">
        <f>SUM(I5:I47)</f>
        <v>0</v>
      </c>
      <c r="J48" s="18">
        <f>SUM(J5:J47)</f>
        <v>0</v>
      </c>
      <c r="K48" s="20"/>
      <c r="L48" s="36">
        <f t="shared" ref="L48:Z48" si="66">SUM(L5:L47)</f>
        <v>469653.03267973854</v>
      </c>
      <c r="M48" s="36">
        <f t="shared" si="66"/>
        <v>1064003.1035947714</v>
      </c>
      <c r="N48" s="36">
        <f t="shared" si="66"/>
        <v>3457978.5132189537</v>
      </c>
      <c r="O48" s="36">
        <f t="shared" si="66"/>
        <v>4996040.7967687901</v>
      </c>
      <c r="P48" s="18">
        <f t="shared" si="66"/>
        <v>0</v>
      </c>
      <c r="Q48" s="36">
        <f t="shared" si="66"/>
        <v>112712.88104575165</v>
      </c>
      <c r="R48" s="36">
        <f t="shared" si="66"/>
        <v>217936.5</v>
      </c>
      <c r="S48" s="36">
        <f t="shared" si="66"/>
        <v>228833.32500000004</v>
      </c>
      <c r="T48" s="36">
        <f t="shared" si="66"/>
        <v>253736.42947222225</v>
      </c>
      <c r="U48" s="18">
        <f t="shared" si="66"/>
        <v>0</v>
      </c>
      <c r="V48" s="36">
        <f t="shared" si="66"/>
        <v>582365.9137254901</v>
      </c>
      <c r="W48" s="36">
        <f t="shared" si="66"/>
        <v>1281939.6035947716</v>
      </c>
      <c r="X48" s="36">
        <f t="shared" si="66"/>
        <v>3686811.8382189539</v>
      </c>
      <c r="Y48" s="36">
        <f t="shared" si="66"/>
        <v>5249777.2262410121</v>
      </c>
      <c r="Z48" s="36">
        <f t="shared" si="66"/>
        <v>10800894.581780227</v>
      </c>
      <c r="AB48" s="36">
        <f t="shared" ref="AB48" si="67">SUM(AB5:AB47)</f>
        <v>469653.03267973854</v>
      </c>
      <c r="AC48" s="36">
        <f t="shared" ref="AC48" si="68">SUM(AC5:AC47)</f>
        <v>1064003.1035947714</v>
      </c>
      <c r="AD48" s="36">
        <f t="shared" ref="AD48" si="69">SUM(AD5:AD47)</f>
        <v>3457978.5132189537</v>
      </c>
      <c r="AE48" s="36">
        <f t="shared" ref="AE48" si="70">SUM(AE5:AE47)</f>
        <v>4996040.7967687901</v>
      </c>
      <c r="AF48" s="18"/>
      <c r="AG48" s="36">
        <f t="shared" ref="AG48" si="71">SUM(AG5:AG47)</f>
        <v>112712.88104575165</v>
      </c>
      <c r="AH48" s="36">
        <f t="shared" ref="AH48" si="72">SUM(AH5:AH47)</f>
        <v>217936.5</v>
      </c>
      <c r="AI48" s="36">
        <f t="shared" ref="AI48" si="73">SUM(AI5:AI47)</f>
        <v>228833.32500000004</v>
      </c>
      <c r="AJ48" s="36">
        <f t="shared" ref="AJ48" si="74">SUM(AJ5:AJ47)</f>
        <v>253736.42947222225</v>
      </c>
      <c r="AK48" s="18"/>
      <c r="AL48" s="36">
        <f t="shared" ref="AL48" si="75">SUM(AL5:AL47)</f>
        <v>582365.9137254901</v>
      </c>
      <c r="AM48" s="36">
        <f t="shared" ref="AM48" si="76">SUM(AM5:AM47)</f>
        <v>1281939.6035947716</v>
      </c>
      <c r="AN48" s="36">
        <f t="shared" ref="AN48" si="77">SUM(AN5:AN47)</f>
        <v>3686811.8382189539</v>
      </c>
      <c r="AO48" s="36">
        <f t="shared" ref="AO48" si="78">SUM(AO5:AO47)</f>
        <v>5249777.2262410121</v>
      </c>
      <c r="AP48" s="36">
        <f t="shared" ref="AP48" si="79">SUM(AP5:AP47)</f>
        <v>10800894.581780227</v>
      </c>
    </row>
    <row r="49" spans="2:26" x14ac:dyDescent="0.25">
      <c r="V49" s="27" t="b">
        <f>V48=L48+Q48</f>
        <v>1</v>
      </c>
      <c r="W49" s="27" t="b">
        <f>W48=M48+R48</f>
        <v>1</v>
      </c>
      <c r="X49" s="27" t="b">
        <f>X48=N48+S48</f>
        <v>1</v>
      </c>
      <c r="Y49" s="27" t="b">
        <f>Y48=O48+T48</f>
        <v>1</v>
      </c>
      <c r="Z49" s="25"/>
    </row>
    <row r="50" spans="2:26" x14ac:dyDescent="0.25">
      <c r="C50" s="70" t="s">
        <v>103</v>
      </c>
      <c r="D50" s="71"/>
      <c r="E50" s="71"/>
      <c r="F50" s="71"/>
      <c r="G50" s="71"/>
      <c r="H50" s="58"/>
      <c r="I50" s="1"/>
      <c r="J50" s="1"/>
      <c r="K50" s="1"/>
      <c r="S50"/>
      <c r="T50"/>
      <c r="U50"/>
    </row>
    <row r="51" spans="2:26" x14ac:dyDescent="0.25">
      <c r="B51" s="14"/>
      <c r="C51" s="5" t="s">
        <v>11</v>
      </c>
      <c r="D51" s="5" t="s">
        <v>12</v>
      </c>
      <c r="E51" s="45" t="s">
        <v>13</v>
      </c>
      <c r="F51" s="48" t="s">
        <v>14</v>
      </c>
      <c r="G51" s="5" t="s">
        <v>18</v>
      </c>
      <c r="H51" s="58"/>
      <c r="I51" s="1"/>
      <c r="J51" s="1"/>
      <c r="K51" s="1"/>
      <c r="S51"/>
      <c r="T51"/>
      <c r="U51"/>
    </row>
    <row r="52" spans="2:26" ht="12.75" customHeight="1" x14ac:dyDescent="0.25">
      <c r="B52" s="2" t="s">
        <v>7</v>
      </c>
      <c r="C52" s="59">
        <f xml:space="preserve"> SUMIF($A$5:$A$47, "HW", L$5:L$47)</f>
        <v>0</v>
      </c>
      <c r="D52" s="59">
        <f xml:space="preserve"> SUMIF($A$5:$A$47, "HW", M$5:M$47)</f>
        <v>0</v>
      </c>
      <c r="E52" s="59">
        <f xml:space="preserve"> SUMIF($A$5:$A$47, "HW", N$5:N$47)</f>
        <v>0</v>
      </c>
      <c r="F52" s="59">
        <f xml:space="preserve"> SUMIF($A$5:$A$47, "HW", O$5:O$47)</f>
        <v>0</v>
      </c>
      <c r="G52" s="60">
        <f>SUM(C52:F52)</f>
        <v>0</v>
      </c>
      <c r="H52" s="58"/>
      <c r="I52" s="1"/>
      <c r="J52" s="1"/>
      <c r="K52" s="1"/>
      <c r="S52"/>
      <c r="T52"/>
      <c r="U52"/>
    </row>
    <row r="53" spans="2:26" x14ac:dyDescent="0.25">
      <c r="B53" s="2" t="s">
        <v>19</v>
      </c>
      <c r="C53" s="59">
        <f xml:space="preserve"> SUMIF($A$5:$A$47, "HW", Q$5:Q$47)</f>
        <v>0</v>
      </c>
      <c r="D53" s="59">
        <f xml:space="preserve"> SUMIF($A$5:$A$47, "HW", R$5:R$47)</f>
        <v>0</v>
      </c>
      <c r="E53" s="59">
        <f xml:space="preserve"> SUMIF($A$5:$A$47, "HW", S$5:S$47)</f>
        <v>0</v>
      </c>
      <c r="F53" s="59">
        <f xml:space="preserve"> SUMIF($A$5:$A$47, "HW", T$5:T$47)</f>
        <v>0</v>
      </c>
      <c r="G53" s="60">
        <f>SUM(C53:F53)</f>
        <v>0</v>
      </c>
      <c r="H53" s="58"/>
      <c r="I53" s="1"/>
      <c r="J53" s="1"/>
      <c r="K53" s="1"/>
      <c r="S53"/>
      <c r="T53"/>
      <c r="U53"/>
    </row>
    <row r="54" spans="2:26" x14ac:dyDescent="0.25">
      <c r="B54" s="2" t="s">
        <v>8</v>
      </c>
      <c r="C54" s="59">
        <f xml:space="preserve"> SUMIF($A$5:$A$47, "SW", L$5:L$47)</f>
        <v>469653.03267973854</v>
      </c>
      <c r="D54" s="59">
        <f xml:space="preserve"> SUMIF($A$5:$A$47, "SW", M$5:M$47)</f>
        <v>1064003.1035947714</v>
      </c>
      <c r="E54" s="59">
        <f xml:space="preserve"> SUMIF($A$5:$A$47, "SW", N$5:N$47)</f>
        <v>3457978.5132189537</v>
      </c>
      <c r="F54" s="59">
        <f xml:space="preserve"> SUMIF($A$5:$A$47, "SW", O$5:O$47)</f>
        <v>4996040.7967687901</v>
      </c>
      <c r="G54" s="60">
        <f>SUM(C54:F54)</f>
        <v>9987675.4462622534</v>
      </c>
      <c r="H54" s="58"/>
      <c r="I54" s="1"/>
      <c r="J54" s="1"/>
      <c r="K54" s="1"/>
      <c r="S54"/>
      <c r="T54"/>
      <c r="U54"/>
    </row>
    <row r="55" spans="2:26" x14ac:dyDescent="0.25">
      <c r="B55" s="2" t="s">
        <v>20</v>
      </c>
      <c r="C55" s="59">
        <f xml:space="preserve"> SUMIF($A$5:$A$47, "SW", Q$5:Q$47)</f>
        <v>112712.88104575165</v>
      </c>
      <c r="D55" s="59">
        <f xml:space="preserve"> SUMIF($A$5:$A$47, "SW", R$5:R$47)</f>
        <v>217936.5</v>
      </c>
      <c r="E55" s="59">
        <f xml:space="preserve"> SUMIF($A$5:$A$47, "SW", S$5:S$47)</f>
        <v>228833.32500000004</v>
      </c>
      <c r="F55" s="59">
        <f xml:space="preserve"> SUMIF($A$5:$A$47, "SW", T$5:T$47)</f>
        <v>253736.42947222225</v>
      </c>
      <c r="G55" s="60">
        <f>SUM(C55:F55)</f>
        <v>813219.13551797392</v>
      </c>
      <c r="H55" s="58"/>
      <c r="I55" s="1"/>
      <c r="J55" s="1"/>
      <c r="K55" s="1"/>
      <c r="S55"/>
      <c r="T55"/>
      <c r="U55"/>
    </row>
    <row r="56" spans="2:26" x14ac:dyDescent="0.25">
      <c r="B56" s="15" t="s">
        <v>21</v>
      </c>
      <c r="C56" s="61">
        <f t="shared" ref="C56" si="80">SUM(C52:C55)</f>
        <v>582365.91372549022</v>
      </c>
      <c r="D56" s="61">
        <f t="shared" ref="D56:E56" si="81">SUM(D52:D55)</f>
        <v>1281939.6035947714</v>
      </c>
      <c r="E56" s="62">
        <f t="shared" si="81"/>
        <v>3686811.8382189539</v>
      </c>
      <c r="F56" s="63">
        <f>SUM(F52:F55)</f>
        <v>5249777.2262410121</v>
      </c>
      <c r="G56" s="61">
        <f>SUM(G52:G55)</f>
        <v>10800894.581780227</v>
      </c>
      <c r="H56" s="58"/>
      <c r="I56" s="1"/>
      <c r="J56" s="1"/>
      <c r="K56" s="1"/>
      <c r="S56"/>
      <c r="T56"/>
      <c r="U56"/>
    </row>
    <row r="57" spans="2:26" x14ac:dyDescent="0.25">
      <c r="C57" s="26" t="b">
        <f>C56=V48</f>
        <v>1</v>
      </c>
      <c r="D57" s="26" t="b">
        <f t="shared" ref="D57:G57" si="82">D56=W48</f>
        <v>1</v>
      </c>
      <c r="E57" s="46" t="b">
        <f t="shared" si="82"/>
        <v>1</v>
      </c>
      <c r="F57" s="57" t="b">
        <f t="shared" si="82"/>
        <v>1</v>
      </c>
      <c r="G57" s="26" t="b">
        <f t="shared" si="82"/>
        <v>1</v>
      </c>
      <c r="H57" s="57"/>
      <c r="I57" s="26"/>
      <c r="J57" s="26"/>
    </row>
    <row r="59" spans="2:26" x14ac:dyDescent="0.25">
      <c r="C59" s="23"/>
      <c r="D59" s="24"/>
      <c r="E59" s="47"/>
    </row>
    <row r="60" spans="2:26" x14ac:dyDescent="0.25">
      <c r="C60" s="68" t="s">
        <v>102</v>
      </c>
      <c r="D60" s="69"/>
      <c r="E60" s="69"/>
      <c r="F60" s="69"/>
      <c r="G60" s="69"/>
    </row>
    <row r="61" spans="2:26" x14ac:dyDescent="0.25">
      <c r="B61" s="14"/>
      <c r="C61" s="5" t="s">
        <v>98</v>
      </c>
      <c r="D61" s="5" t="s">
        <v>99</v>
      </c>
      <c r="E61" s="45" t="s">
        <v>100</v>
      </c>
      <c r="F61" s="48" t="s">
        <v>101</v>
      </c>
      <c r="G61" s="5" t="s">
        <v>18</v>
      </c>
    </row>
    <row r="62" spans="2:26" x14ac:dyDescent="0.25">
      <c r="B62" s="2" t="s">
        <v>7</v>
      </c>
      <c r="C62" s="59">
        <f xml:space="preserve"> SUMIF($A$5:$A$47, "HW", AB$5:AB$47)</f>
        <v>0</v>
      </c>
      <c r="D62" s="59">
        <f t="shared" ref="D62:F62" si="83" xml:space="preserve"> SUMIF($A$5:$A$47, "HW", AC$5:AC$47)</f>
        <v>0</v>
      </c>
      <c r="E62" s="59">
        <f t="shared" si="83"/>
        <v>0</v>
      </c>
      <c r="F62" s="59">
        <f t="shared" si="83"/>
        <v>0</v>
      </c>
      <c r="G62" s="60">
        <f>SUM(C62:F62)</f>
        <v>0</v>
      </c>
    </row>
    <row r="63" spans="2:26" x14ac:dyDescent="0.25">
      <c r="B63" s="2" t="s">
        <v>19</v>
      </c>
      <c r="C63" s="59">
        <f xml:space="preserve"> SUMIF($A$5:$A$47, "HW", AG$5:AG$47)</f>
        <v>0</v>
      </c>
      <c r="D63" s="59">
        <f t="shared" ref="D63:F63" si="84" xml:space="preserve"> SUMIF($A$5:$A$47, "HW", AH$5:AH$47)</f>
        <v>0</v>
      </c>
      <c r="E63" s="59">
        <f t="shared" si="84"/>
        <v>0</v>
      </c>
      <c r="F63" s="59">
        <f t="shared" si="84"/>
        <v>0</v>
      </c>
      <c r="G63" s="60">
        <f>SUM(C63:F63)</f>
        <v>0</v>
      </c>
    </row>
    <row r="64" spans="2:26" x14ac:dyDescent="0.25">
      <c r="B64" s="2" t="s">
        <v>8</v>
      </c>
      <c r="C64" s="59">
        <f xml:space="preserve"> SUMIF($A$5:$A$47, "SW", AB$5:AB$47)</f>
        <v>469653.03267973854</v>
      </c>
      <c r="D64" s="59">
        <f t="shared" ref="D64:F64" si="85" xml:space="preserve"> SUMIF($A$5:$A$47, "SW", AC$5:AC$47)</f>
        <v>1064003.1035947714</v>
      </c>
      <c r="E64" s="59">
        <f t="shared" si="85"/>
        <v>3457978.5132189537</v>
      </c>
      <c r="F64" s="59">
        <f t="shared" si="85"/>
        <v>4996040.7967687901</v>
      </c>
      <c r="G64" s="60">
        <f>SUM(C64:F64)</f>
        <v>9987675.4462622534</v>
      </c>
    </row>
    <row r="65" spans="2:7" x14ac:dyDescent="0.25">
      <c r="B65" s="2" t="s">
        <v>20</v>
      </c>
      <c r="C65" s="59">
        <f xml:space="preserve"> SUMIF($A$5:$A$47, "SW", AG$5:AG$47)</f>
        <v>112712.88104575165</v>
      </c>
      <c r="D65" s="59">
        <f t="shared" ref="D65:F65" si="86" xml:space="preserve"> SUMIF($A$5:$A$47, "SW", AH$5:AH$47)</f>
        <v>217936.5</v>
      </c>
      <c r="E65" s="59">
        <f t="shared" si="86"/>
        <v>228833.32500000004</v>
      </c>
      <c r="F65" s="59">
        <f t="shared" si="86"/>
        <v>253736.42947222225</v>
      </c>
      <c r="G65" s="60">
        <f>SUM(C65:F65)</f>
        <v>813219.13551797392</v>
      </c>
    </row>
    <row r="66" spans="2:7" x14ac:dyDescent="0.25">
      <c r="B66" s="15" t="s">
        <v>21</v>
      </c>
      <c r="C66" s="61">
        <f t="shared" ref="C66:E66" si="87">SUM(C62:C65)</f>
        <v>582365.91372549022</v>
      </c>
      <c r="D66" s="61">
        <f t="shared" si="87"/>
        <v>1281939.6035947714</v>
      </c>
      <c r="E66" s="62">
        <f t="shared" si="87"/>
        <v>3686811.8382189539</v>
      </c>
      <c r="F66" s="63">
        <f>SUM(F62:F65)</f>
        <v>5249777.2262410121</v>
      </c>
      <c r="G66" s="61">
        <f>SUM(G62:G65)</f>
        <v>10800894.581780227</v>
      </c>
    </row>
  </sheetData>
  <autoFilter ref="A4:Z47" xr:uid="{00000000-0009-0000-0000-000000000000}"/>
  <mergeCells count="10">
    <mergeCell ref="C60:G60"/>
    <mergeCell ref="AB2:AE2"/>
    <mergeCell ref="AG2:AJ2"/>
    <mergeCell ref="AL2:AP2"/>
    <mergeCell ref="C50:G50"/>
    <mergeCell ref="B1:J1"/>
    <mergeCell ref="B2:J2"/>
    <mergeCell ref="Q2:T2"/>
    <mergeCell ref="V2:Z2"/>
    <mergeCell ref="L2:O2"/>
  </mergeCells>
  <phoneticPr fontId="8" type="noConversion"/>
  <pageMargins left="0.7" right="0.7" top="0.75" bottom="0.75" header="0.3" footer="0.3"/>
  <pageSetup scale="3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1F083EAE1BD84D954110B0067F8BEC" ma:contentTypeVersion="6" ma:contentTypeDescription="Create a new document." ma:contentTypeScope="" ma:versionID="02f8f25ae378952b7e1daa6c9b36bc85">
  <xsd:schema xmlns:xsd="http://www.w3.org/2001/XMLSchema" xmlns:xs="http://www.w3.org/2001/XMLSchema" xmlns:p="http://schemas.microsoft.com/office/2006/metadata/properties" xmlns:ns2="4ddfad0c-6e9c-4fc4-83b1-c15e1b2c1f9b" xmlns:ns3="1d6ab0dc-2619-4b8b-b76e-276058f0ba5d" targetNamespace="http://schemas.microsoft.com/office/2006/metadata/properties" ma:root="true" ma:fieldsID="454839832e3d9de24fc3073e774c67e5" ns2:_="" ns3:_="">
    <xsd:import namespace="4ddfad0c-6e9c-4fc4-83b1-c15e1b2c1f9b"/>
    <xsd:import namespace="1d6ab0dc-2619-4b8b-b76e-276058f0ba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fad0c-6e9c-4fc4-83b1-c15e1b2c1f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6ab0dc-2619-4b8b-b76e-276058f0ba5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D27E2-D3BB-42CD-8596-40A0C65C3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fad0c-6e9c-4fc4-83b1-c15e1b2c1f9b"/>
    <ds:schemaRef ds:uri="1d6ab0dc-2619-4b8b-b76e-276058f0ba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B18925-0383-4E7E-B2CA-56327CF0159B}">
  <ds:schemaRefs>
    <ds:schemaRef ds:uri="1d6ab0dc-2619-4b8b-b76e-276058f0ba5d"/>
    <ds:schemaRef ds:uri="http://schemas.microsoft.com/office/2006/documentManagement/types"/>
    <ds:schemaRef ds:uri="http://schemas.microsoft.com/office/infopath/2007/PartnerControls"/>
    <ds:schemaRef ds:uri="4ddfad0c-6e9c-4fc4-83b1-c15e1b2c1f9b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Software</vt:lpstr>
      <vt:lpstr>Software!Print_Area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cp:lastPrinted>2021-01-15T18:55:41Z</cp:lastPrinted>
  <dcterms:created xsi:type="dcterms:W3CDTF">2019-02-14T02:25:39Z</dcterms:created>
  <dcterms:modified xsi:type="dcterms:W3CDTF">2021-01-18T06:07:45Z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0x010100501F083EAE1BD84D954110B0067F8BEC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